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MARBOL\Documents\Analisi Prezzi\"/>
    </mc:Choice>
  </mc:AlternateContent>
  <xr:revisionPtr revIDLastSave="0" documentId="13_ncr:1_{8E8157C3-0E33-4FC3-8470-7E602E66E034}" xr6:coauthVersionLast="47" xr6:coauthVersionMax="47" xr10:uidLastSave="{00000000-0000-0000-0000-000000000000}"/>
  <bookViews>
    <workbookView xWindow="-110" yWindow="-110" windowWidth="19420" windowHeight="10300" tabRatio="877" activeTab="2" xr2:uid="{0C0B535D-FFDA-451D-93CE-754A9388F4C7}"/>
  </bookViews>
  <sheets>
    <sheet name="Massetto" sheetId="6" r:id="rId1"/>
    <sheet name="LNL" sheetId="1" r:id="rId2"/>
    <sheet name="LNC" sheetId="4" r:id="rId3"/>
    <sheet name="LSB" sheetId="10" r:id="rId4"/>
    <sheet name="LVP" sheetId="9" r:id="rId5"/>
    <sheet name="LIN" sheetId="11" r:id="rId6"/>
    <sheet name="LEX" sheetId="12" r:id="rId7"/>
    <sheet name="Posa rivestimento H40 NO LIMITS" sheetId="8" r:id="rId8"/>
    <sheet name="Posa rivestimento H40 EXTREME" sheetId="7" r:id="rId9"/>
    <sheet name="Foglio3" sheetId="2" state="hidden" r:id="rId10"/>
  </sheets>
  <definedNames>
    <definedName name="_xlnm.Print_Area" localSheetId="6">LEX!$A$1:$F$33</definedName>
    <definedName name="_xlnm.Print_Area" localSheetId="5">LIN!$A$1:$E$30</definedName>
    <definedName name="_xlnm.Print_Area" localSheetId="2">LNC!$A$1:$F$33</definedName>
    <definedName name="_xlnm.Print_Area" localSheetId="1">LNL!$A$1:$F$33</definedName>
    <definedName name="_xlnm.Print_Area" localSheetId="3">LSB!$A$1:$F$33</definedName>
    <definedName name="_xlnm.Print_Area" localSheetId="4">LVP!$A$1:$F$34</definedName>
    <definedName name="_xlnm.Print_Area" localSheetId="7">'Posa rivestimento H40 NO LIMITS'!$A$1:$G$54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9" l="1"/>
  <c r="A32" i="8" l="1"/>
  <c r="A39" i="7" l="1"/>
  <c r="D25" i="12"/>
  <c r="D22" i="11" l="1"/>
  <c r="F38" i="8" l="1"/>
  <c r="F34" i="8"/>
  <c r="F33" i="8"/>
  <c r="F31" i="8"/>
  <c r="F30" i="8"/>
  <c r="F28" i="8"/>
  <c r="F27" i="8"/>
  <c r="F25" i="8"/>
  <c r="F24" i="8"/>
  <c r="F22" i="8"/>
  <c r="F21" i="8"/>
  <c r="E22" i="9"/>
  <c r="E21" i="9"/>
  <c r="E20" i="9"/>
  <c r="E19" i="9"/>
  <c r="F19" i="9" s="1"/>
  <c r="E18" i="11"/>
  <c r="F18" i="11" s="1"/>
  <c r="E17" i="11"/>
  <c r="F17" i="11" s="1"/>
  <c r="E16" i="11"/>
  <c r="F16" i="11" s="1"/>
  <c r="E21" i="12"/>
  <c r="F21" i="12" s="1"/>
  <c r="E20" i="12"/>
  <c r="F20" i="12" s="1"/>
  <c r="E19" i="12"/>
  <c r="F19" i="12" s="1"/>
  <c r="E15" i="12"/>
  <c r="F15" i="12" s="1"/>
  <c r="E14" i="12"/>
  <c r="F14" i="12" s="1"/>
  <c r="E12" i="12"/>
  <c r="F12" i="12" s="1"/>
  <c r="E11" i="12"/>
  <c r="F11" i="12" s="1"/>
  <c r="E9" i="12"/>
  <c r="F9" i="12" s="1"/>
  <c r="E8" i="12"/>
  <c r="F8" i="12" s="1"/>
  <c r="E12" i="11"/>
  <c r="F12" i="11" s="1"/>
  <c r="E11" i="11"/>
  <c r="E9" i="11"/>
  <c r="F9" i="11" s="1"/>
  <c r="E8" i="11"/>
  <c r="F8" i="11" s="1"/>
  <c r="E15" i="9"/>
  <c r="F15" i="9" s="1"/>
  <c r="E14" i="9"/>
  <c r="F14" i="9" s="1"/>
  <c r="E12" i="9"/>
  <c r="F12" i="9" s="1"/>
  <c r="E11" i="9"/>
  <c r="F11" i="9" s="1"/>
  <c r="E9" i="9"/>
  <c r="F9" i="9" s="1"/>
  <c r="E8" i="9"/>
  <c r="F8" i="9" s="1"/>
  <c r="E21" i="10"/>
  <c r="F21" i="10" s="1"/>
  <c r="E20" i="10"/>
  <c r="F20" i="10" s="1"/>
  <c r="E19" i="10"/>
  <c r="F19" i="10" s="1"/>
  <c r="E15" i="10"/>
  <c r="F15" i="10" s="1"/>
  <c r="E14" i="10"/>
  <c r="F14" i="10" s="1"/>
  <c r="E12" i="10"/>
  <c r="F12" i="10" s="1"/>
  <c r="E11" i="10"/>
  <c r="F11" i="10" s="1"/>
  <c r="E9" i="10"/>
  <c r="F9" i="10" s="1"/>
  <c r="E8" i="10"/>
  <c r="F8" i="10" s="1"/>
  <c r="F24" i="6"/>
  <c r="F20" i="6"/>
  <c r="F19" i="6"/>
  <c r="F17" i="6"/>
  <c r="F16" i="6"/>
  <c r="F14" i="6"/>
  <c r="F13" i="6"/>
  <c r="D25" i="10"/>
  <c r="E25" i="12"/>
  <c r="F25" i="12" s="1"/>
  <c r="F27" i="12" s="1"/>
  <c r="E22" i="11"/>
  <c r="F22" i="11" s="1"/>
  <c r="F24" i="11" s="1"/>
  <c r="F11" i="11"/>
  <c r="E25" i="10"/>
  <c r="E26" i="9"/>
  <c r="F26" i="9" s="1"/>
  <c r="F28" i="9" s="1"/>
  <c r="F22" i="9"/>
  <c r="F21" i="9"/>
  <c r="F20" i="9"/>
  <c r="F17" i="12" l="1"/>
  <c r="F17" i="10"/>
  <c r="F23" i="12"/>
  <c r="F29" i="12" s="1"/>
  <c r="F30" i="12" s="1"/>
  <c r="F31" i="12" s="1"/>
  <c r="F33" i="12" s="1"/>
  <c r="F17" i="9"/>
  <c r="F14" i="11"/>
  <c r="F25" i="10"/>
  <c r="F27" i="10" s="1"/>
  <c r="F20" i="11"/>
  <c r="F24" i="9"/>
  <c r="F30" i="9" s="1"/>
  <c r="F23" i="10"/>
  <c r="F26" i="11" l="1"/>
  <c r="F27" i="11"/>
  <c r="F31" i="9"/>
  <c r="F32" i="9" s="1"/>
  <c r="F29" i="10"/>
  <c r="F30" i="10" s="1"/>
  <c r="F31" i="10" s="1"/>
  <c r="F33" i="10" s="1"/>
  <c r="F28" i="11" l="1"/>
  <c r="F30" i="11" s="1"/>
  <c r="F34" i="9"/>
  <c r="A40" i="7" l="1"/>
  <c r="F38" i="7"/>
  <c r="E38" i="7"/>
  <c r="F21" i="7"/>
  <c r="G21" i="7" s="1"/>
  <c r="F22" i="7"/>
  <c r="G22" i="7" s="1"/>
  <c r="F24" i="7"/>
  <c r="G24" i="7"/>
  <c r="G38" i="7" l="1"/>
  <c r="F39" i="7"/>
  <c r="E39" i="7"/>
  <c r="E40" i="7"/>
  <c r="F40" i="7"/>
  <c r="G39" i="7" l="1"/>
  <c r="G40" i="7"/>
  <c r="E44" i="7"/>
  <c r="G42" i="7"/>
  <c r="F44" i="8"/>
  <c r="G44" i="8" s="1"/>
  <c r="G46" i="8" s="1"/>
  <c r="A40" i="8"/>
  <c r="A39" i="8"/>
  <c r="E38" i="8"/>
  <c r="G34" i="8"/>
  <c r="G33" i="8"/>
  <c r="G31" i="8"/>
  <c r="G30" i="8"/>
  <c r="G28" i="8"/>
  <c r="G27" i="8"/>
  <c r="G25" i="8"/>
  <c r="G24" i="8"/>
  <c r="G22" i="8"/>
  <c r="G21" i="8"/>
  <c r="F40" i="8" l="1"/>
  <c r="E40" i="8"/>
  <c r="F39" i="8"/>
  <c r="E39" i="8"/>
  <c r="G36" i="8"/>
  <c r="G48" i="8" s="1"/>
  <c r="G38" i="8"/>
  <c r="G49" i="8" l="1"/>
  <c r="G39" i="8"/>
  <c r="G40" i="8"/>
  <c r="G42" i="8"/>
  <c r="G50" i="8" l="1"/>
  <c r="G52" i="8" s="1"/>
  <c r="D25" i="1" l="1"/>
  <c r="F44" i="7" l="1"/>
  <c r="F34" i="7"/>
  <c r="G34" i="7" s="1"/>
  <c r="F33" i="7"/>
  <c r="G33" i="7" s="1"/>
  <c r="A32" i="7"/>
  <c r="F31" i="7"/>
  <c r="G31" i="7" s="1"/>
  <c r="F30" i="7"/>
  <c r="G30" i="7" s="1"/>
  <c r="F28" i="7"/>
  <c r="G28" i="7" s="1"/>
  <c r="F27" i="7"/>
  <c r="G27" i="7" s="1"/>
  <c r="F25" i="7"/>
  <c r="G25" i="7" s="1"/>
  <c r="F28" i="6"/>
  <c r="E24" i="6"/>
  <c r="E28" i="6" s="1"/>
  <c r="G20" i="6"/>
  <c r="G19" i="6"/>
  <c r="G17" i="6"/>
  <c r="G16" i="6"/>
  <c r="G14" i="6"/>
  <c r="G13" i="6"/>
  <c r="G36" i="7" l="1"/>
  <c r="G44" i="7"/>
  <c r="G45" i="7" s="1"/>
  <c r="G22" i="6"/>
  <c r="G24" i="6"/>
  <c r="G26" i="6" s="1"/>
  <c r="G28" i="6"/>
  <c r="G30" i="6" s="1"/>
  <c r="G32" i="6" l="1"/>
  <c r="G47" i="7"/>
  <c r="G48" i="7" s="1"/>
  <c r="G49" i="7" s="1"/>
  <c r="G51" i="7" s="1"/>
  <c r="G33" i="6"/>
  <c r="G34" i="6" l="1"/>
  <c r="G36" i="6" s="1"/>
  <c r="E22" i="4" l="1"/>
  <c r="E21" i="4"/>
  <c r="E20" i="4"/>
  <c r="E19" i="4"/>
  <c r="E15" i="4"/>
  <c r="E14" i="4"/>
  <c r="E9" i="4"/>
  <c r="E8" i="4"/>
  <c r="E12" i="4"/>
  <c r="E11" i="4"/>
  <c r="E26" i="4" l="1"/>
  <c r="F22" i="4"/>
  <c r="F21" i="4"/>
  <c r="F20" i="4"/>
  <c r="F19" i="4"/>
  <c r="F15" i="4"/>
  <c r="F14" i="4"/>
  <c r="F12" i="4"/>
  <c r="F11" i="4"/>
  <c r="F9" i="4"/>
  <c r="F8" i="4"/>
  <c r="E21" i="1"/>
  <c r="F21" i="1" s="1"/>
  <c r="E20" i="1"/>
  <c r="F20" i="1" s="1"/>
  <c r="E19" i="1"/>
  <c r="F19" i="1" s="1"/>
  <c r="E15" i="1"/>
  <c r="F15" i="1" s="1"/>
  <c r="E14" i="1"/>
  <c r="F14" i="1" s="1"/>
  <c r="E12" i="1"/>
  <c r="F12" i="1" s="1"/>
  <c r="E11" i="1"/>
  <c r="F11" i="1" s="1"/>
  <c r="E9" i="1"/>
  <c r="F9" i="1" s="1"/>
  <c r="E8" i="1"/>
  <c r="F8" i="1" s="1"/>
  <c r="E25" i="1"/>
  <c r="F25" i="1" s="1"/>
  <c r="F27" i="1" s="1"/>
  <c r="F17" i="4" l="1"/>
  <c r="F17" i="1"/>
  <c r="D26" i="4"/>
  <c r="F26" i="4" s="1"/>
  <c r="F27" i="4" s="1"/>
  <c r="F24" i="4" l="1"/>
  <c r="F29" i="4" s="1"/>
  <c r="F23" i="1"/>
  <c r="F30" i="4" l="1"/>
  <c r="F31" i="4" s="1"/>
  <c r="F33" i="4"/>
  <c r="F29" i="1"/>
  <c r="F30" i="1" s="1"/>
  <c r="F31" i="1" s="1"/>
  <c r="F33" i="1" s="1"/>
</calcChain>
</file>

<file path=xl/sharedStrings.xml><?xml version="1.0" encoding="utf-8"?>
<sst xmlns="http://schemas.openxmlformats.org/spreadsheetml/2006/main" count="462" uniqueCount="122">
  <si>
    <t>IMPERMEABILIZZAZIONE realizzata con  GEL-MEMBRANA CERTIFICATA EN 14891</t>
  </si>
  <si>
    <t>Inserire i valori nelle celle colorate</t>
  </si>
  <si>
    <t>1. Spessore dell'adesivo (mm)</t>
  </si>
  <si>
    <t>2. Lunghezza piastrella (mm)</t>
  </si>
  <si>
    <t>3. Larghezza piastrella (mm)</t>
  </si>
  <si>
    <t>4. Larghezza fuga (mm)</t>
  </si>
  <si>
    <t>5. Spessore piastrella (mm)</t>
  </si>
  <si>
    <t>6. Lunghezza totale giunti (m)</t>
  </si>
  <si>
    <t>7. Profondità giunti (mm)</t>
  </si>
  <si>
    <t>8. Larghezza giunti (mm)</t>
  </si>
  <si>
    <t>9. SIGILLANTE</t>
  </si>
  <si>
    <t>DESCRIZIONE</t>
  </si>
  <si>
    <t>U.M.</t>
  </si>
  <si>
    <t>QUANTITA'</t>
  </si>
  <si>
    <t>PREZZO UNITARIO*</t>
  </si>
  <si>
    <t>PREZZO COMPLETO</t>
  </si>
  <si>
    <t xml:space="preserve">A) MANODOPERA </t>
  </si>
  <si>
    <t>1) Preparazione del substrato</t>
  </si>
  <si>
    <t>EDILE SPECIALIZZATO (MO1002)</t>
  </si>
  <si>
    <r>
      <t>h/m</t>
    </r>
    <r>
      <rPr>
        <vertAlign val="superscript"/>
        <sz val="11"/>
        <color indexed="8"/>
        <rFont val="Arial"/>
        <family val="2"/>
      </rPr>
      <t>2</t>
    </r>
  </si>
  <si>
    <t>EDILE QUALIFICATO (MO1003)</t>
  </si>
  <si>
    <t>2) Miscelazione gel-membrana</t>
  </si>
  <si>
    <t>3) Applicazione gel membrana in doppia mano (compresi nastri)</t>
  </si>
  <si>
    <t>sommano A</t>
  </si>
  <si>
    <t>B) MATERIALI A PIE' D'OPERA</t>
  </si>
  <si>
    <t>NANOFLEX NO LIMITS</t>
  </si>
  <si>
    <r>
      <t>kg/m</t>
    </r>
    <r>
      <rPr>
        <vertAlign val="superscript"/>
        <sz val="11"/>
        <color indexed="8"/>
        <rFont val="Arial"/>
        <family val="2"/>
      </rPr>
      <t>2</t>
    </r>
  </si>
  <si>
    <t>AQUASTOP 120</t>
  </si>
  <si>
    <r>
      <t>m/m</t>
    </r>
    <r>
      <rPr>
        <vertAlign val="superscript"/>
        <sz val="11"/>
        <color indexed="8"/>
        <rFont val="Arial"/>
        <family val="2"/>
      </rPr>
      <t>2</t>
    </r>
  </si>
  <si>
    <t>sommano B</t>
  </si>
  <si>
    <t>C) NOLI E TRASPORTI</t>
  </si>
  <si>
    <t>TRASPORTO MATERIALI DI CONSUMO (A45001-a)</t>
  </si>
  <si>
    <t>kg/mq</t>
  </si>
  <si>
    <t>sommano C</t>
  </si>
  <si>
    <t>TOTALE escluso (SG+UI)</t>
  </si>
  <si>
    <t>Spese Generali 17,00%</t>
  </si>
  <si>
    <t>Utile d'Impresa 10,00%</t>
  </si>
  <si>
    <t xml:space="preserve"> PREZZO COMPLESSIVO AL MQ                                        </t>
  </si>
  <si>
    <t>Prezzi materiali Kerakoll = Listino Generale Aprile 2023</t>
  </si>
  <si>
    <t>P.S.</t>
  </si>
  <si>
    <t>Kg cartuccia</t>
  </si>
  <si>
    <t>€/pz</t>
  </si>
  <si>
    <t>h/m</t>
  </si>
  <si>
    <t>Prodotti</t>
  </si>
  <si>
    <r>
      <rPr>
        <sz val="11"/>
        <color indexed="8"/>
        <rFont val="Calibri"/>
        <family val="2"/>
      </rPr>
      <t>LISTINO €</t>
    </r>
    <r>
      <rPr>
        <sz val="11"/>
        <color indexed="8"/>
        <rFont val="Arial"/>
        <family val="2"/>
      </rPr>
      <t>/kg</t>
    </r>
  </si>
  <si>
    <t>KERACEM ECO PRONTO</t>
  </si>
  <si>
    <t>AQUASTOP GREEN</t>
  </si>
  <si>
    <t>AQUASTOP FIX</t>
  </si>
  <si>
    <t>H40 NO LIMITS</t>
  </si>
  <si>
    <t>AQUASTOP FABRIC</t>
  </si>
  <si>
    <t>AQUASTOP SCUBA</t>
  </si>
  <si>
    <t>AQUASTOP INDOOR</t>
  </si>
  <si>
    <t>AQUASTOP EXTREME</t>
  </si>
  <si>
    <t>FUGABELLA COLOR</t>
  </si>
  <si>
    <t>H40 NO LIMITS (spessore 4 mm a letto pieno)</t>
  </si>
  <si>
    <t>10. STUCCO</t>
  </si>
  <si>
    <t>11. Dimensione intervento (mq)</t>
  </si>
  <si>
    <t>FUGAROK</t>
  </si>
  <si>
    <t xml:space="preserve">FUGALITE BIO </t>
  </si>
  <si>
    <t>SILICONE COLOR</t>
  </si>
  <si>
    <t>NEUTRO COLOR</t>
  </si>
  <si>
    <t>Impermeabilizzazione sottofondo e posa di piastrelle</t>
  </si>
  <si>
    <r>
      <t>#cartucce/m</t>
    </r>
    <r>
      <rPr>
        <vertAlign val="superscript"/>
        <sz val="11"/>
        <color indexed="8"/>
        <rFont val="Arial"/>
        <family val="2"/>
      </rPr>
      <t>2</t>
    </r>
  </si>
  <si>
    <t>impermeabilizzazione antifrattura e posa di piastrelle</t>
  </si>
  <si>
    <t>IMPERMEABILIZZAZIONE ANTIFRATTURA sfogo vapore realizzata con  AQUASTOP GREEN</t>
  </si>
  <si>
    <t>Membrana: AQUASTOP GREEN,  nastro: AQUASTOP 120, sigillante: AQUASTOP FIX, adesivo: H40 NO LIMITS</t>
  </si>
  <si>
    <t>2) Miscelazione gel-adesivo H40 No Limits</t>
  </si>
  <si>
    <t>3) Incollaggio membrana Aquastop Green (compreso incollaggio Aquastop 120)</t>
  </si>
  <si>
    <r>
      <t>m</t>
    </r>
    <r>
      <rPr>
        <vertAlign val="superscript"/>
        <sz val="11"/>
        <color indexed="8"/>
        <rFont val="Arial"/>
        <family val="2"/>
      </rPr>
      <t>2</t>
    </r>
  </si>
  <si>
    <t>H40 EXTREME</t>
  </si>
  <si>
    <t xml:space="preserve">H40 EXTREME </t>
  </si>
  <si>
    <t>4) Stuccatura fughe con resina-cemento e pulizia finale</t>
  </si>
  <si>
    <t>3) Posa del rivestimento con gel-adesivo</t>
  </si>
  <si>
    <t>2) Miscelazione gel-adesivo</t>
  </si>
  <si>
    <t>POSA DEL RIVESTIMENTO CON GEL-ADESIVO CERTIFICATO EN 12004</t>
  </si>
  <si>
    <t>Posa e stuccatura del rivestimeno, sigillatura dei giunti</t>
  </si>
  <si>
    <t>REALIZZAZIONE SOTTOFONDO</t>
  </si>
  <si>
    <t>MASSETTO realizzata con  PREMISCELATO A PRESA NORMALE E RAPIDO ASCIUGAMENTO CERTIFICATO EN 13813</t>
  </si>
  <si>
    <t>Massetto premiscelato: KERACEM ECO PRONTO</t>
  </si>
  <si>
    <t>Inserire i valori nelle celle evidenziate in verde</t>
  </si>
  <si>
    <t>Spessore massetto (cm)</t>
  </si>
  <si>
    <t>2) Miscelazione massetto</t>
  </si>
  <si>
    <t>3) Applicazione e finitura massetto</t>
  </si>
  <si>
    <r>
      <rPr>
        <b/>
        <sz val="11"/>
        <color rgb="FFFF66CC"/>
        <rFont val="Arial"/>
        <family val="2"/>
      </rPr>
      <t>Adesivo</t>
    </r>
    <r>
      <rPr>
        <b/>
        <sz val="11"/>
        <rFont val="Arial"/>
        <family val="2"/>
      </rPr>
      <t xml:space="preserve">: H40 No Limits - </t>
    </r>
    <r>
      <rPr>
        <b/>
        <sz val="11"/>
        <color rgb="FFFA9706"/>
        <rFont val="Arial"/>
        <family val="2"/>
      </rPr>
      <t>Stucco</t>
    </r>
    <r>
      <rPr>
        <b/>
        <sz val="11"/>
        <rFont val="Arial"/>
        <family val="2"/>
      </rPr>
      <t xml:space="preserve">: Fugabella Color, Fugarok, Fugalite Bio - </t>
    </r>
    <r>
      <rPr>
        <b/>
        <sz val="11"/>
        <color theme="8" tint="0.39997558519241921"/>
        <rFont val="Arial"/>
        <family val="2"/>
      </rPr>
      <t>Sigillante</t>
    </r>
    <r>
      <rPr>
        <b/>
        <sz val="11"/>
        <rFont val="Arial"/>
        <family val="2"/>
      </rPr>
      <t xml:space="preserve">: Silicone Color / Neutro Color </t>
    </r>
  </si>
  <si>
    <r>
      <rPr>
        <b/>
        <sz val="11"/>
        <color rgb="FFFF66CC"/>
        <rFont val="Arial"/>
        <family val="2"/>
      </rPr>
      <t>Adesivo</t>
    </r>
    <r>
      <rPr>
        <b/>
        <sz val="11"/>
        <rFont val="Arial"/>
        <family val="2"/>
      </rPr>
      <t xml:space="preserve">: H40 Extreme - </t>
    </r>
    <r>
      <rPr>
        <b/>
        <sz val="11"/>
        <color rgb="FFFA9706"/>
        <rFont val="Arial"/>
        <family val="2"/>
      </rPr>
      <t>Stucco</t>
    </r>
    <r>
      <rPr>
        <b/>
        <sz val="11"/>
        <rFont val="Arial"/>
        <family val="2"/>
      </rPr>
      <t xml:space="preserve">: Fugabella Color, Fugarok, Fugalite Bio - </t>
    </r>
    <r>
      <rPr>
        <b/>
        <sz val="11"/>
        <color theme="8" tint="0.39997558519241921"/>
        <rFont val="Arial"/>
        <family val="2"/>
      </rPr>
      <t>Sigillante</t>
    </r>
    <r>
      <rPr>
        <b/>
        <sz val="11"/>
        <rFont val="Arial"/>
        <family val="2"/>
      </rPr>
      <t xml:space="preserve">: Silicone Color / Neutro Color </t>
    </r>
  </si>
  <si>
    <t xml:space="preserve"> PREZZO COMPLESSIVO AL MQ           </t>
  </si>
  <si>
    <t>impermeabilizzazione barriera vapore prima della posa di piastrelle (vedi foglio relativo)</t>
  </si>
  <si>
    <t>IMPERMEABILIZZAZIONE BARRIERA VAPORE realizzata con  AQUASTOP FABRIC</t>
  </si>
  <si>
    <t>Membrana: AQUASTOP FABRIC,  nastro: AQUASTOP 120, sigillante: AQUASTOP FIX, adesivo: H40 NO LIMITS</t>
  </si>
  <si>
    <t>3) Incollaggio membrana Aquastop Fabric (compreso incollaggio Aquastop 120)</t>
  </si>
  <si>
    <t>impermeabilizzazione cls piscina prima della posa di piastrelle (vedi foglio relativo)</t>
  </si>
  <si>
    <t>IMPERMEABILIZZAZIONE realizzata con  RASANTE IMPERMEABILE CERTIFICATO  EN 1504-2</t>
  </si>
  <si>
    <t>Rasante impermeabile: AQUASTOP SCUBA, nastro: AQUASTOP 120</t>
  </si>
  <si>
    <t>2) Miscelazione rasante impermeabile</t>
  </si>
  <si>
    <t>3) Applicazione rasante impermeabile in passate successive (compresi nastri)</t>
  </si>
  <si>
    <t>impermeabilizzazione sottofondo prima della posa di piastrelle (vedi foglio relativo)</t>
  </si>
  <si>
    <t>IMPERMEABILIZZAZIONE realizzata con  RASANTE IMPERMEABILE pronto all'uso</t>
  </si>
  <si>
    <t>Rasante impermeabile: AQUASTOP INDOOR, nastro: AQUASTOP 120</t>
  </si>
  <si>
    <t>2) Applicazione rasante impermeabie (compresi nastri)</t>
  </si>
  <si>
    <t>IMPERMEABILIZZAZIONE realizzata con  MEMBRANA certificata EN 14891</t>
  </si>
  <si>
    <t>Membrana: AQUASTOP EXTREME, nastro: AQUASTOP 120</t>
  </si>
  <si>
    <t>2) Miscelazione membrana</t>
  </si>
  <si>
    <t>3) Applicazione membrana in doppia mano (compresi nastri)</t>
  </si>
  <si>
    <t>Gel-membrana: NANOFLEX NO LIMITS, nastro: AQUASTOP 120</t>
  </si>
  <si>
    <r>
      <t xml:space="preserve">H40 NO LIMITS </t>
    </r>
    <r>
      <rPr>
        <sz val="10"/>
        <color rgb="FF000000"/>
        <rFont val="Arial"/>
        <family val="2"/>
      </rPr>
      <t>(per incollaggio membrana Aquastop Green - spessore medio 3 mm)</t>
    </r>
  </si>
  <si>
    <r>
      <rPr>
        <b/>
        <u/>
        <sz val="10"/>
        <rFont val="Arial"/>
        <family val="2"/>
      </rPr>
      <t>Attenzione: H40 Extreme non è idoneo alla posa in abbinamento ai sistemi Laminati No Limits e Indoor.</t>
    </r>
    <r>
      <rPr>
        <b/>
        <sz val="10"/>
        <rFont val="Arial"/>
        <family val="2"/>
      </rPr>
      <t xml:space="preserve">
Fornitura e posa in opera di gel-adesivo ibrido tipo H40 Extreme di Kerakoll Spa, per la posa in opera ad alta resistenza di grès porcellanato, piastrelle ceramiche, mosaico, marmi, graniti e pietre naturali su fondi deformabili. 
Caratteristiche del gel adesivo: ultra deformabile, ultra lavorabile testato per le condizioni e gli impegni più estremi, conforme alla norma EN 12004 – classe R2 T.  
Il prezzo è per unità di superficie di impermeabilizzante effettivamente posto in opera. Sono altresì comprese:
- Stuccatura certificata ad alta resistenza con stucco minerale eco-compatibile batteriostatico e fungistatico naturale ad elevata solidità del colore, conforme alla norma ISO 13007-3 – classe CG2 WA, tipo Fugabella Color di Kerakoll Spa. In alternativa è possibile utilizzare stucco ibrido tipo Fugalite Bio di Kerakoll SpA, oppure stucco cementizio a grana grossa tipo Fugarok di Kerakoll Spa.
- Sigillatura dei giunti elastici di movimento con sigillante organico eco-compatibile siliconico acetico antimuffa ad elevata elasticità,  provvisto di marcatura CE e conforme ai requisiti prestazionali richiesti dalla Norma EN 15651 parte 1, 2 e 3, tipo Silicone Color di Kerakoll Spa. In presenza di materiali lapidei utilizzare sigillante organico eco-compatibile siliconico neutro antimuffa ad elevata elasticità per giunti di dilatazione-deformazione, provvisto di marcatura CE e conforme ai requisiti prestazionali richiesti dalla Norma EN 15651 parte 1, 2, 3 e 4, tipo Neutro Color di Kerakoll Spa.
- La fornitura e posa in opera di tutti i materiali sopra descritti e quanto altro occorre per dare il lavoro finito. 
Sono esclusi: l'eventuale trattamento di ripristino di superfici degradate, ammalorate, decoese o non planari; l'irruvidimento della superficie; tutti i sussidi necessari per l'esecuzione dei lavori ricadenti all'interno dei costi della sicurezza indiretti.</t>
    </r>
  </si>
  <si>
    <t>Fornitura e posa in opera di massetto pronto minerale certificato, a presa normale e rapido asciugamento, alta stabilità dimensionale, a ridotte emissioni di CO2 e bassissime emissioni di sostanze organiche volatili, riciclabile come inerte a fine vita, conforme alla norma EN 13813 classe CT-C30-F6, tipo Keracem Eco Pronto di Kerakoll Spa, idoneo per l'impermeabilizzazione e/o la posa con adesivi di piastrelle ceramiche, grès, pietre naturali dopo 24 ore; spessore 20-80 mm, sacco 25 kg, resa ≈ 16 – 18 kg/m2 per cm di spessore. 
Il prezzo è per unità di superficie di massetto effettivamente posto in opera per lo spessore indicato. È altresì compresa la fornitura e posa in opera di tutti i materiali sopra descritti e quanto altro occorre per dare il lavoro finito. Sono esclusi: l'eventuale trattamento di ripristino di superfici degradate, ammalorate, decoese o non planari; l'irruvidimento della superficie; tutti i sussidi necessari per l'esecuzione dei lavori ricadenti all'interno dei costi della sicurezza indiretti.</t>
  </si>
  <si>
    <t xml:space="preserve">Fornitura e posa in opera di rasante impermeabile minerale eco-compatibile per la rettifica e la protezione impermeabile del calcestruzzo armato in piscina, tipo Aquastop Scuba di Kerakoll SpA. Caratteristiche del rasante impermeabile: monocomponente, riciclabile come inerte a fine vita, conforme ai principi 2 (MR) e 8 (IR) della norma EN 1504-2, idoneo alla successiva con gel-adesivi strutturali di mosaici vetrosi, materiali lapidei e piastrelle ceramiche (adesione a pacchetto secondo EN 14891 &gt; 2,0 N/mm2), nonché stuccatura e sigillatura, facenti parte del sistema e contabilizzate a parte in altra voce. 
Il prezzo è per unità di superficie di impermeabilizzante effettivamente posto in opera. È altresì compresa la fornitura e posa in opera di tutti i materiali sopra descritti e quanto altro occorre per dare il lavoro finito. Sono esclusi: l'eventuale trattamento di ripristino di superfici degradate, ammalorate, decoese o non planari; l'irruvidimento della superficie; tutti i sussidi necessari per l'esecuzione dei lavori ricadenti all'interno dei costi della sicurezza indiretti.
</t>
  </si>
  <si>
    <t>Fornitura e posa in opera di impermeabilizzazione traspirante antialcalina cloro-resistente sottopiastrella realizzata su massetto minerale esistente o di nuova realizzazione, su vecchio pavimento o su caldana in cls/ca che presenta giunti di frazionamento oltre i giunti perimetrali, mediante gel-membrana impermeabile - tipo Nanoflex No Limits di Kerakoll Spa - idoneo alla successiva posa di gres porcellanato, ceramica e pietre naturali con gel adesivo strutturale, nonché stuccatura e sigillatura, facenti parte del sistema e contabilizzate a parte in altra voce. Caratteristiche della gel-membrana impermeabile: superadesiva, ultralavorabile, eco-compatibile, monocomponente, a ridotte emissioni di CO2 e bassissime emissioni di sostanze organiche volatili, riciclabile come inerte a fine vita, umidità residua sottofondo ≤ 4%, adesione per taglio ≥ 2,5 N/mm2 (ANSI A-118), traspirabilità ≥ 1 miliardo nanopori/cm2 (ASTM E128), coefficiente di resistenza alla diffusione del vapore acqueo (μ) ≤ 825 (ISO 7783–1). 
Il prezzo è per unità di superficie di impermeabilizzante effettivamente posto in opera. È altresì compresa la fornitura e posa in opera di tutti i materiali sopra descritti e quanto altro occorre per dare il lavoro finito. Sono esclusi: l'eventuale trattamento di ripristino di superfici degradate, ammalorate, decoese o non planari; l'irruvidimento della superficie; tutti i sussidi necessari per l'esecuzione dei lavori ricadenti all'interno dei costi della sicurezza indiretti.</t>
  </si>
  <si>
    <t>Fornitura e posa in opera di membrana organica minerale elastica eco-compatibile ad alte resistenze chimiche ed elevata adesione tipo Aquastop Extreme di Kerakoll Spa,  Caratteristiche della membrana: Specifica per l’impermeabilizzazione flessibile di sottofondi in legno, metallo, materiali plastici e rivestimenti organici prima della successiva posa con gel-adesivo ibrido H40 Extreme di Kerakoll Spa di piastrelle ceramiche, grès porcellanato e pietre naturali, nonché stuccatura e sigillatura, facenti parte del sistema e contabilizzate a parte in altra voce (adesione a pacchetto all'aria secondo EN 14891 &gt; 2,7 N/mm2); elasticità permanente ed elevate resistenze chimiche su qualsiasi supporto anche nelle condizioni più estreme e sollecitate; bicomponente reattivo esente da solvente.
Il prezzo è per unità di superficie di impermeabilizzante effettivamente posto in opera. È altresì compresa la fornitura e posa in opera di tutti i materiali sopra descritti e quanto altro occorre per dare il lavoro finito. Sono esclusi: l'eventuale trattamento di ripristino di superfici degradate, ammalorate, decoese o non planari; l'irruvidimento della superficie; tutti i sussidi necessari per l'esecuzione dei lavori ricadenti all'interno dei costi della sicurezza indiretti.</t>
  </si>
  <si>
    <t>Fornitura e posa in opera di rasante impermeabile organico minerale pronto all’uso a base acqua, ecocompatibile, per fondi assorbenti in docce, bagni, cucine e ambienti umidi, tipo Aquastop Indoor di Kerakoll Spa. Caratteristiche del rasante impermeabile: Specifico per realizzare la finitura impermeabile degli intonaci e dei massetti prima della successiva posa di gres porcellanato, ceramica e pietre naturali con gel adesivo strutturale, nonché stuccatura e sigillatura, facenti parte del sistema e contabilizzate a parte in altra voce (adesione a pacchetto all'aria secondo EN 14891 &gt; 1,5 N/mm2); specifico per l’applicazione a spatola, non cola e si applica in unica mano; specifico per applicazione a spessore in grado di correggere le imperfezioni dei sottofondi.
Il prezzo è per unità di superficie di impermeabilizzante effettivamente posto in opera. È altresì compresa la fornitura e posa in opera di tutti i materiali sopra descritti e quanto altro occorre per dare il lavoro finito. Sono esclusi: l'eventuale trattamento di ripristino di superfici degradate, ammalorate, decoese o non planari; l'irruvidimento della superficie; tutti i sussidi necessari per l'esecuzione dei lavori ricadenti all'interno dei costi della sicurezza indiretti.</t>
  </si>
  <si>
    <t>Fornitura e posa in opera di membrana impermeabile barriera vapore in polietilene rivestita su entrambi i lati con tessuto in polipropilene ad elevata adesione per l’impermeabilizzazione di locali umidi e con elevata presenza di vapore, tipo Aquastop Fabric di Kerakoll SpA, idoneo alla successiva posa di gres porcellanato, ceramica e pietre naturali con gel adesivo strutturale, nonché stuccatura e sigillatura, facenti parte del sistema e contabilizzate a parte in altra voce. Carfatteristiche della membrana: spessore ≈ 0,5 mm, adesione ≥ 0,5 N/mm2 (EN 14891), coefficiente di resistenza alla diffusione al vapore acqueo μ &gt; 300.000, spessore dello strato d’aria equivalente alla diffusione Sd ≈ 122 m (barriera vapore secondo UNI 11470).
Il prezzo è per unità di superficie di impermeabilizzante effettivamente posto in opera. È altresì compresa la fornitura e posa in opera di tutti i materiali sopra descritti e quanto altro occorre per dare il lavoro finito. Sono esclusi: l'eventuale trattamento di ripristino di superfici degradate, ammalorate, decoese o non planari; l'irruvidimento della superficie; tutti i sussidi necessari per l'esecuzione dei lavori ricadenti all'interno dei costi della sicurezza indiretti.</t>
  </si>
  <si>
    <r>
      <rPr>
        <b/>
        <u/>
        <sz val="10"/>
        <rFont val="Arial"/>
        <family val="2"/>
      </rPr>
      <t>Attenzione: H40 No Limits non è idoneo alla posa in abbinamento al Sistema Laminato Extreme</t>
    </r>
    <r>
      <rPr>
        <b/>
        <sz val="10"/>
        <rFont val="Arial"/>
        <family val="2"/>
      </rPr>
      <t xml:space="preserve">
Fornitura e posa in opera di gel-adesivo strutturale flessibile multiuso, tipo H40 No Limits di Kerakoll Spa, per la posa certificata ad alta resistenza di piastrelle ceramiche, grès porcellanato, mosaico, marmi e pietre naturali. Caratteristiche del gel adesivo: flessibile, multiuso, tixo e fluido, a ridotte emissioni di CO2 e bassissime emissioni di sostanze organiche volatili, conforme alla norma EN 12004 classe C2 TE. 
Il prezzo è per unità di superficie di impermeabilizzante effettivamente posto in opera. Sono altresì comprese:
- Stuccatura certificata ad alta resistenza con stucco minerale eco-compatibile batteriostatico e fungistatico naturale ad elevata solidità del colore, conforme alla norma ISO 13007-3 – classe CG2 WA, tipo Fugabella Color di Kerakoll Spa. In alternativa è possibile utilizzare stucco ibrido tipo Fugalite Bio di Kerakoll SpA, oppure stucco cementizio a grana grossa tipo Fugarok di Kerakoll Spa.
- Sigillatura dei giunti elastici di movimento con sigillante organico eco-compatibile siliconico acetico antimuffa ad elevata elasticità,  provvisto di marcatura CE e conforme ai requisiti prestazionali richiesti dalla Norma EN 15651 parte 1, 2 e 3, tipo Silicone Color di Kerakoll Spa. In presenza di materiali lapidei utilizzare sigillante organico eco-compatibile siliconico neutro antimuffa ad elevata elasticità per giunti di dilatazione-deformazione, provvisto di marcatura CE e conforme ai requisiti prestazionali richiesti dalla Norma EN 15651 parte 1, 2, 3 e 4, tipo Neutro Color di Kerakoll Spa.
- La fornitura e posa in opera di tutti i materiali sopra descritti e quanto altro occorre per dare il lavoro finito. 
Sono esclusi: l'eventuale trattamento di ripristino di superfici degradate, ammalorate, decoese o non planari; l'irruvidimento della superficie; tutti i sussidi necessari per l'esecuzione dei lavori ricadenti all'interno dei costi della sicurezza indiretti.</t>
    </r>
  </si>
  <si>
    <t>Fornitura e posa in opera di impermeabilizzazione antifrattura sfogo vapore ad elevata adesione con membrana polimerica composita a tre strati tipo Aquastop Green di Kerakoll SpA, idoneo alla successiva posa di gres porcellanato, ceramica e pietre naturali con gel adesivo strutturale, nonché stuccatura e sigillatura, facenti parte del sistema e contabilizzate a parte in altra voce. Caratteristiche della membrana: spessore ≈ 4 mm (EN 1849), umidità residua sottofondo max 8% (EN 10329), adesione per taglio ≥ 1,8 N/mm2 (ANSI A-118), resistenza a compressione 38 N/mm2, resistenza alle sollecitazioni dinamiche - nessuna rottura 14/14 cicli (ASTM C 627). L'impermeabilizzazione può essere realizzata su massetto minerale esistente o di nuova realizzazione,  su vecchio pavimento o su caldana in cls/ca che presentano giunti di frazionamento oltre i giunti perimetrali. Marcato CE secondo secondo EAD 030400 00 0605.
Il prezzo è per unità di superficie di impermeabilizzante effettivamente posto in opera. È altresì compresa la fornitura e posa in opera di tutti i materiali sopra descritti e quanto altro occorre per dare il lavoro finito. Sono esclusi: l'eventuale trattamento di ripristino di superfici degradate, ammalorate, decoese o non planari; l'irruvidimento della superficie; tutti i sussidi necessari per l'esecuzione dei lavori ricadenti all'interno dei costi della sicurezza indiretti.</t>
  </si>
  <si>
    <t>Prezzi manodopera = Prezziario DEI (2° semestre 2023) - Media Nazionale.</t>
  </si>
  <si>
    <t>* Prezzi materiali Kerakoll = Listino Aprile 2023. Prezzi manodopera = Prezziario DEI (2° semestre 2023) - Media Nazionale.</t>
  </si>
  <si>
    <t>LAMINATO     NO LIMITS</t>
  </si>
  <si>
    <t>LAMINATO     NO CRACK</t>
  </si>
  <si>
    <t>LAMINATO SCUBA</t>
  </si>
  <si>
    <t>LAMINATO VAPOR PRO</t>
  </si>
  <si>
    <t>LAMINATO INDOOR</t>
  </si>
  <si>
    <t>LAMINATO EXTREME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</si>
</sst>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"/>
    <numFmt numFmtId="165" formatCode="[$€-2]\ #,##0.00"/>
    <numFmt numFmtId="166" formatCode="[$€-2]\ #,##0.000"/>
  </numFmts>
  <fonts count="26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9.899999999999999"/>
      <color indexed="8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u/>
      <sz val="14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vertAlign val="superscript"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b/>
      <i/>
      <sz val="10"/>
      <name val="Arial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1"/>
      <color rgb="FFFF66CC"/>
      <name val="Arial"/>
      <family val="2"/>
    </font>
    <font>
      <b/>
      <sz val="11"/>
      <color rgb="FFFA9706"/>
      <name val="Arial"/>
      <family val="2"/>
    </font>
    <font>
      <b/>
      <sz val="11"/>
      <color theme="8" tint="0.39997558519241921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AD35B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A9706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3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13">
    <xf numFmtId="0" fontId="0" fillId="0" borderId="0" xfId="0"/>
    <xf numFmtId="0" fontId="0" fillId="3" borderId="0" xfId="0" applyFill="1"/>
    <xf numFmtId="0" fontId="0" fillId="4" borderId="0" xfId="0" applyFill="1"/>
    <xf numFmtId="0" fontId="3" fillId="3" borderId="0" xfId="0" applyFont="1" applyFill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8" fillId="3" borderId="0" xfId="0" applyFont="1" applyFill="1"/>
    <xf numFmtId="0" fontId="6" fillId="8" borderId="13" xfId="0" applyFont="1" applyFill="1" applyBorder="1" applyAlignment="1" applyProtection="1">
      <alignment horizontal="center" vertical="center"/>
      <protection locked="0"/>
    </xf>
    <xf numFmtId="17" fontId="0" fillId="3" borderId="0" xfId="0" applyNumberFormat="1" applyFill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/>
    <xf numFmtId="165" fontId="9" fillId="0" borderId="7" xfId="0" applyNumberFormat="1" applyFont="1" applyBorder="1"/>
    <xf numFmtId="2" fontId="11" fillId="0" borderId="0" xfId="0" applyNumberFormat="1" applyFont="1" applyAlignment="1">
      <alignment horizontal="center"/>
    </xf>
    <xf numFmtId="165" fontId="9" fillId="0" borderId="14" xfId="0" applyNumberFormat="1" applyFont="1" applyBorder="1"/>
    <xf numFmtId="165" fontId="0" fillId="3" borderId="0" xfId="0" applyNumberFormat="1" applyFill="1"/>
    <xf numFmtId="165" fontId="11" fillId="0" borderId="7" xfId="0" applyNumberFormat="1" applyFont="1" applyBorder="1"/>
    <xf numFmtId="0" fontId="11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165" fontId="18" fillId="0" borderId="17" xfId="0" applyNumberFormat="1" applyFont="1" applyBorder="1" applyAlignment="1">
      <alignment horizontal="right" vertical="center"/>
    </xf>
    <xf numFmtId="0" fontId="19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4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18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165" fontId="0" fillId="4" borderId="0" xfId="0" applyNumberFormat="1" applyFill="1" applyAlignment="1">
      <alignment vertical="center"/>
    </xf>
    <xf numFmtId="165" fontId="0" fillId="4" borderId="0" xfId="0" applyNumberFormat="1" applyFill="1"/>
    <xf numFmtId="165" fontId="9" fillId="0" borderId="18" xfId="0" applyNumberFormat="1" applyFont="1" applyBorder="1"/>
    <xf numFmtId="0" fontId="6" fillId="9" borderId="1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/>
    <xf numFmtId="17" fontId="0" fillId="4" borderId="0" xfId="0" applyNumberFormat="1" applyFill="1"/>
    <xf numFmtId="0" fontId="11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164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2" fontId="11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165" fontId="9" fillId="0" borderId="0" xfId="0" applyNumberFormat="1" applyFont="1" applyBorder="1" applyAlignment="1">
      <alignment horizontal="right"/>
    </xf>
    <xf numFmtId="2" fontId="11" fillId="0" borderId="0" xfId="0" applyNumberFormat="1" applyFont="1" applyBorder="1"/>
    <xf numFmtId="0" fontId="11" fillId="0" borderId="0" xfId="0" applyFont="1" applyBorder="1" applyAlignment="1">
      <alignment horizontal="left"/>
    </xf>
    <xf numFmtId="166" fontId="11" fillId="0" borderId="0" xfId="0" applyNumberFormat="1" applyFont="1" applyBorder="1"/>
    <xf numFmtId="0" fontId="13" fillId="0" borderId="0" xfId="0" applyFont="1" applyBorder="1"/>
    <xf numFmtId="0" fontId="11" fillId="0" borderId="0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0" xfId="0" applyFont="1" applyBorder="1"/>
    <xf numFmtId="0" fontId="0" fillId="3" borderId="0" xfId="0" applyFill="1" applyAlignment="1">
      <alignment vertical="center"/>
    </xf>
    <xf numFmtId="165" fontId="18" fillId="0" borderId="19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9" fillId="0" borderId="2" xfId="0" applyFont="1" applyBorder="1"/>
    <xf numFmtId="0" fontId="9" fillId="0" borderId="3" xfId="0" applyFont="1" applyBorder="1"/>
    <xf numFmtId="0" fontId="10" fillId="0" borderId="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right" vertical="center" wrapText="1"/>
    </xf>
    <xf numFmtId="0" fontId="9" fillId="0" borderId="6" xfId="0" applyFont="1" applyBorder="1"/>
    <xf numFmtId="0" fontId="9" fillId="0" borderId="0" xfId="0" applyFont="1" applyBorder="1"/>
    <xf numFmtId="0" fontId="13" fillId="0" borderId="6" xfId="0" applyFont="1" applyBorder="1"/>
    <xf numFmtId="0" fontId="13" fillId="0" borderId="0" xfId="0" applyFont="1" applyBorder="1"/>
    <xf numFmtId="0" fontId="17" fillId="0" borderId="16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Normale" xfId="0" builtinId="0"/>
    <cellStyle name="Valuta 2" xfId="1" xr:uid="{93FC471C-8EA8-44F2-8A63-D9A644872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2437-18A0-4C57-BA2F-8510C40B4C92}">
  <sheetPr>
    <pageSetUpPr fitToPage="1"/>
  </sheetPr>
  <dimension ref="A1:I38"/>
  <sheetViews>
    <sheetView topLeftCell="A16" zoomScaleNormal="100" workbookViewId="0">
      <selection activeCell="A26" sqref="A26:C26"/>
    </sheetView>
  </sheetViews>
  <sheetFormatPr defaultColWidth="9.08984375" defaultRowHeight="12.5" x14ac:dyDescent="0.25"/>
  <cols>
    <col min="1" max="1" width="28.6328125" style="2" customWidth="1"/>
    <col min="2" max="2" width="20.6328125" style="2" customWidth="1"/>
    <col min="3" max="3" width="14.81640625" style="2" customWidth="1"/>
    <col min="4" max="4" width="20.6328125" style="2" customWidth="1"/>
    <col min="5" max="5" width="28.6328125" style="2" customWidth="1"/>
    <col min="6" max="6" width="20.6328125" style="2" customWidth="1"/>
    <col min="7" max="7" width="28.6328125" style="2" customWidth="1"/>
    <col min="8" max="9" width="9.08984375" style="2" customWidth="1"/>
    <col min="10" max="16384" width="9.08984375" style="2"/>
  </cols>
  <sheetData>
    <row r="1" spans="1:9" ht="20.149999999999999" customHeight="1" x14ac:dyDescent="0.3">
      <c r="A1" s="72" t="s">
        <v>45</v>
      </c>
      <c r="B1" s="75" t="s">
        <v>76</v>
      </c>
      <c r="C1" s="76"/>
      <c r="D1" s="76"/>
      <c r="E1" s="76"/>
      <c r="F1" s="76"/>
      <c r="G1" s="77"/>
    </row>
    <row r="2" spans="1:9" ht="20.149999999999999" customHeight="1" x14ac:dyDescent="0.25">
      <c r="A2" s="73"/>
      <c r="B2" s="78" t="s">
        <v>77</v>
      </c>
      <c r="C2" s="79"/>
      <c r="D2" s="79"/>
      <c r="E2" s="79"/>
      <c r="F2" s="79"/>
      <c r="G2" s="80"/>
    </row>
    <row r="3" spans="1:9" ht="20.149999999999999" customHeight="1" thickBot="1" x14ac:dyDescent="0.3">
      <c r="A3" s="74"/>
      <c r="B3" s="81" t="s">
        <v>78</v>
      </c>
      <c r="C3" s="82"/>
      <c r="D3" s="82"/>
      <c r="E3" s="82"/>
      <c r="F3" s="82"/>
      <c r="G3" s="83"/>
    </row>
    <row r="4" spans="1:9" ht="19.5" customHeight="1" x14ac:dyDescent="0.25">
      <c r="A4" s="84" t="s">
        <v>79</v>
      </c>
      <c r="B4" s="85"/>
      <c r="C4" s="85"/>
      <c r="D4" s="85"/>
      <c r="E4" s="3"/>
      <c r="F4" s="3"/>
      <c r="G4" s="4"/>
    </row>
    <row r="5" spans="1:9" ht="15.75" customHeight="1" thickBot="1" x14ac:dyDescent="0.3">
      <c r="A5" s="5"/>
      <c r="B5" s="6"/>
      <c r="C5" s="3"/>
      <c r="D5" s="3"/>
      <c r="E5" s="3"/>
      <c r="F5" s="3"/>
      <c r="G5" s="4"/>
    </row>
    <row r="6" spans="1:9" ht="15.75" customHeight="1" x14ac:dyDescent="0.25">
      <c r="A6" s="7" t="s">
        <v>80</v>
      </c>
      <c r="B6" s="8"/>
      <c r="C6" s="3"/>
      <c r="D6" s="3"/>
      <c r="E6" s="3"/>
      <c r="F6" s="3"/>
      <c r="G6" s="4"/>
    </row>
    <row r="7" spans="1:9" ht="15.75" customHeight="1" thickBot="1" x14ac:dyDescent="0.3">
      <c r="A7" s="42">
        <v>1</v>
      </c>
      <c r="B7" s="43"/>
      <c r="C7" s="3"/>
      <c r="D7" s="3"/>
      <c r="E7" s="3"/>
      <c r="F7" s="3"/>
      <c r="G7" s="4"/>
    </row>
    <row r="8" spans="1:9" ht="15.75" customHeight="1" thickBot="1" x14ac:dyDescent="0.3">
      <c r="A8" s="12"/>
      <c r="B8" s="13"/>
      <c r="C8" s="3"/>
      <c r="D8" s="3"/>
      <c r="E8" s="3"/>
      <c r="F8" s="3"/>
      <c r="G8" s="4"/>
    </row>
    <row r="9" spans="1:9" ht="100" customHeight="1" thickBot="1" x14ac:dyDescent="0.3">
      <c r="A9" s="86" t="s">
        <v>106</v>
      </c>
      <c r="B9" s="87"/>
      <c r="C9" s="87"/>
      <c r="D9" s="87"/>
      <c r="E9" s="87"/>
      <c r="F9" s="87"/>
      <c r="G9" s="88"/>
    </row>
    <row r="10" spans="1:9" ht="15" customHeight="1" x14ac:dyDescent="0.3">
      <c r="A10" s="89" t="s">
        <v>11</v>
      </c>
      <c r="B10" s="90"/>
      <c r="C10" s="90"/>
      <c r="D10" s="60" t="s">
        <v>12</v>
      </c>
      <c r="E10" s="60" t="s">
        <v>13</v>
      </c>
      <c r="F10" s="60" t="s">
        <v>14</v>
      </c>
      <c r="G10" s="61" t="s">
        <v>15</v>
      </c>
    </row>
    <row r="11" spans="1:9" ht="15" customHeight="1" x14ac:dyDescent="0.3">
      <c r="A11" s="91" t="s">
        <v>16</v>
      </c>
      <c r="B11" s="92"/>
      <c r="C11" s="92"/>
      <c r="D11" s="48"/>
      <c r="E11" s="48"/>
      <c r="F11" s="49"/>
      <c r="G11" s="19"/>
    </row>
    <row r="12" spans="1:9" ht="15" customHeight="1" x14ac:dyDescent="0.3">
      <c r="A12" s="70" t="s">
        <v>17</v>
      </c>
      <c r="B12" s="71"/>
      <c r="C12" s="71"/>
      <c r="D12" s="48"/>
      <c r="E12" s="50"/>
      <c r="F12" s="51"/>
      <c r="G12" s="20"/>
    </row>
    <row r="13" spans="1:9" ht="15" customHeight="1" x14ac:dyDescent="0.3">
      <c r="A13" s="93" t="s">
        <v>18</v>
      </c>
      <c r="B13" s="94"/>
      <c r="C13" s="94"/>
      <c r="D13" s="48" t="s">
        <v>19</v>
      </c>
      <c r="E13" s="52">
        <v>2.5000000000000001E-2</v>
      </c>
      <c r="F13" s="51">
        <f>Foglio3!J3</f>
        <v>30.83</v>
      </c>
      <c r="G13" s="20">
        <f>(E13*F13)</f>
        <v>0.77075000000000005</v>
      </c>
      <c r="I13" s="44"/>
    </row>
    <row r="14" spans="1:9" ht="15" customHeight="1" x14ac:dyDescent="0.3">
      <c r="A14" s="93" t="s">
        <v>20</v>
      </c>
      <c r="B14" s="94"/>
      <c r="C14" s="94"/>
      <c r="D14" s="48" t="s">
        <v>19</v>
      </c>
      <c r="E14" s="52">
        <v>2.5000000000000001E-2</v>
      </c>
      <c r="F14" s="51">
        <f>Foglio3!J4</f>
        <v>28.62</v>
      </c>
      <c r="G14" s="20">
        <f>(E14*F14)</f>
        <v>0.71550000000000002</v>
      </c>
      <c r="I14" s="45"/>
    </row>
    <row r="15" spans="1:9" ht="15" customHeight="1" x14ac:dyDescent="0.3">
      <c r="A15" s="70" t="s">
        <v>81</v>
      </c>
      <c r="B15" s="71"/>
      <c r="C15" s="71"/>
      <c r="D15" s="48"/>
      <c r="E15" s="50"/>
      <c r="F15" s="51"/>
      <c r="G15" s="20"/>
    </row>
    <row r="16" spans="1:9" ht="15" customHeight="1" x14ac:dyDescent="0.3">
      <c r="A16" s="93" t="s">
        <v>18</v>
      </c>
      <c r="B16" s="94"/>
      <c r="C16" s="94"/>
      <c r="D16" s="48" t="s">
        <v>19</v>
      </c>
      <c r="E16" s="52">
        <v>0.04</v>
      </c>
      <c r="F16" s="51">
        <f>Foglio3!J3</f>
        <v>30.83</v>
      </c>
      <c r="G16" s="20">
        <f>(E16*F16*A7/4)</f>
        <v>0.30829999999999996</v>
      </c>
    </row>
    <row r="17" spans="1:7" ht="15" customHeight="1" x14ac:dyDescent="0.3">
      <c r="A17" s="93" t="s">
        <v>20</v>
      </c>
      <c r="B17" s="94"/>
      <c r="C17" s="94"/>
      <c r="D17" s="48" t="s">
        <v>19</v>
      </c>
      <c r="E17" s="52">
        <v>0.04</v>
      </c>
      <c r="F17" s="51">
        <f>Foglio3!J4</f>
        <v>28.62</v>
      </c>
      <c r="G17" s="20">
        <f>(E17*F17*A7/4)</f>
        <v>0.28620000000000001</v>
      </c>
    </row>
    <row r="18" spans="1:7" ht="15" customHeight="1" x14ac:dyDescent="0.3">
      <c r="A18" s="70" t="s">
        <v>82</v>
      </c>
      <c r="B18" s="71"/>
      <c r="C18" s="71"/>
      <c r="D18" s="48"/>
      <c r="E18" s="52"/>
      <c r="F18" s="51"/>
      <c r="G18" s="20"/>
    </row>
    <row r="19" spans="1:7" ht="15" customHeight="1" x14ac:dyDescent="0.3">
      <c r="A19" s="93" t="s">
        <v>18</v>
      </c>
      <c r="B19" s="94"/>
      <c r="C19" s="94"/>
      <c r="D19" s="48" t="s">
        <v>19</v>
      </c>
      <c r="E19" s="52">
        <v>0.15</v>
      </c>
      <c r="F19" s="51">
        <f>Foglio3!J3</f>
        <v>30.83</v>
      </c>
      <c r="G19" s="20">
        <f>(E19*F19*A7/4)</f>
        <v>1.1561249999999998</v>
      </c>
    </row>
    <row r="20" spans="1:7" ht="15" customHeight="1" x14ac:dyDescent="0.3">
      <c r="A20" s="93" t="s">
        <v>20</v>
      </c>
      <c r="B20" s="94"/>
      <c r="C20" s="94"/>
      <c r="D20" s="48" t="s">
        <v>19</v>
      </c>
      <c r="E20" s="52">
        <v>0.15</v>
      </c>
      <c r="F20" s="51">
        <f>Foglio3!J4</f>
        <v>28.62</v>
      </c>
      <c r="G20" s="20">
        <f>(E20*F20*A7/4)</f>
        <v>1.07325</v>
      </c>
    </row>
    <row r="21" spans="1:7" ht="15" customHeight="1" x14ac:dyDescent="0.3">
      <c r="A21" s="64"/>
      <c r="B21" s="65"/>
      <c r="C21" s="65"/>
      <c r="D21" s="48"/>
      <c r="E21" s="52"/>
      <c r="F21" s="51"/>
      <c r="G21" s="20"/>
    </row>
    <row r="22" spans="1:7" ht="15" customHeight="1" x14ac:dyDescent="0.3">
      <c r="A22" s="91"/>
      <c r="B22" s="92"/>
      <c r="C22" s="92"/>
      <c r="D22" s="48"/>
      <c r="E22" s="52"/>
      <c r="F22" s="54" t="s">
        <v>23</v>
      </c>
      <c r="G22" s="22">
        <f>SUM(G13:G20)</f>
        <v>4.3101250000000002</v>
      </c>
    </row>
    <row r="23" spans="1:7" ht="15" customHeight="1" x14ac:dyDescent="0.3">
      <c r="A23" s="91" t="s">
        <v>24</v>
      </c>
      <c r="B23" s="92"/>
      <c r="C23" s="92"/>
      <c r="D23" s="49"/>
      <c r="E23" s="55"/>
      <c r="F23" s="49"/>
      <c r="G23" s="24"/>
    </row>
    <row r="24" spans="1:7" ht="15" customHeight="1" x14ac:dyDescent="0.3">
      <c r="A24" s="95" t="s">
        <v>45</v>
      </c>
      <c r="B24" s="96"/>
      <c r="C24" s="96"/>
      <c r="D24" s="48" t="s">
        <v>26</v>
      </c>
      <c r="E24" s="52">
        <f>A7*17</f>
        <v>17</v>
      </c>
      <c r="F24" s="51">
        <f>Foglio3!D7</f>
        <v>0.32</v>
      </c>
      <c r="G24" s="20">
        <f xml:space="preserve"> F24*E24</f>
        <v>5.44</v>
      </c>
    </row>
    <row r="25" spans="1:7" ht="14.5" customHeight="1" x14ac:dyDescent="0.3">
      <c r="A25" s="95"/>
      <c r="B25" s="96"/>
      <c r="C25" s="96"/>
      <c r="D25" s="48"/>
      <c r="E25" s="52"/>
      <c r="F25" s="51"/>
      <c r="G25" s="20"/>
    </row>
    <row r="26" spans="1:7" ht="15" customHeight="1" x14ac:dyDescent="0.3">
      <c r="A26" s="97"/>
      <c r="B26" s="98"/>
      <c r="C26" s="98"/>
      <c r="D26" s="67"/>
      <c r="E26" s="67"/>
      <c r="F26" s="54" t="s">
        <v>29</v>
      </c>
      <c r="G26" s="22">
        <f>SUM(G24:G25)</f>
        <v>5.44</v>
      </c>
    </row>
    <row r="27" spans="1:7" ht="15" customHeight="1" x14ac:dyDescent="0.3">
      <c r="A27" s="91" t="s">
        <v>30</v>
      </c>
      <c r="B27" s="92"/>
      <c r="C27" s="92"/>
      <c r="D27" s="49"/>
      <c r="E27" s="52"/>
      <c r="F27" s="49"/>
      <c r="G27" s="24"/>
    </row>
    <row r="28" spans="1:7" ht="15" customHeight="1" x14ac:dyDescent="0.3">
      <c r="A28" s="95" t="s">
        <v>31</v>
      </c>
      <c r="B28" s="96"/>
      <c r="C28" s="96"/>
      <c r="D28" s="48" t="s">
        <v>26</v>
      </c>
      <c r="E28" s="52">
        <f>E24</f>
        <v>17</v>
      </c>
      <c r="F28" s="57">
        <f>0.018</f>
        <v>1.7999999999999999E-2</v>
      </c>
      <c r="G28" s="20">
        <f xml:space="preserve"> F28*E28</f>
        <v>0.30599999999999999</v>
      </c>
    </row>
    <row r="29" spans="1:7" ht="15" customHeight="1" x14ac:dyDescent="0.3">
      <c r="A29" s="63"/>
      <c r="B29" s="66"/>
      <c r="C29" s="66"/>
      <c r="D29" s="48"/>
      <c r="E29" s="52"/>
      <c r="F29" s="57"/>
      <c r="G29" s="20"/>
    </row>
    <row r="30" spans="1:7" ht="15" customHeight="1" x14ac:dyDescent="0.3">
      <c r="A30" s="106"/>
      <c r="B30" s="107"/>
      <c r="C30" s="107"/>
      <c r="D30" s="49"/>
      <c r="E30" s="49"/>
      <c r="F30" s="54" t="s">
        <v>33</v>
      </c>
      <c r="G30" s="22">
        <f>SUM(G28:G28)</f>
        <v>0.30599999999999999</v>
      </c>
    </row>
    <row r="31" spans="1:7" ht="15" customHeight="1" x14ac:dyDescent="0.3">
      <c r="A31" s="108"/>
      <c r="B31" s="109"/>
      <c r="C31" s="109"/>
      <c r="D31" s="67"/>
      <c r="E31" s="67"/>
      <c r="F31" s="67"/>
      <c r="G31" s="27"/>
    </row>
    <row r="32" spans="1:7" ht="15" customHeight="1" x14ac:dyDescent="0.3">
      <c r="A32" s="108"/>
      <c r="B32" s="109"/>
      <c r="C32" s="109"/>
      <c r="D32" s="67"/>
      <c r="E32" s="67"/>
      <c r="F32" s="59" t="s">
        <v>34</v>
      </c>
      <c r="G32" s="20">
        <f>G22+G26+G30</f>
        <v>10.056125</v>
      </c>
    </row>
    <row r="33" spans="1:9" ht="15" customHeight="1" x14ac:dyDescent="0.3">
      <c r="A33" s="106"/>
      <c r="B33" s="107"/>
      <c r="C33" s="107"/>
      <c r="D33" s="49"/>
      <c r="E33" s="49"/>
      <c r="F33" s="59" t="s">
        <v>35</v>
      </c>
      <c r="G33" s="20">
        <f>G32*0.17</f>
        <v>1.70954125</v>
      </c>
      <c r="I33" s="40"/>
    </row>
    <row r="34" spans="1:9" ht="15" customHeight="1" x14ac:dyDescent="0.3">
      <c r="A34" s="108"/>
      <c r="B34" s="109"/>
      <c r="C34" s="109"/>
      <c r="D34" s="67"/>
      <c r="E34" s="67"/>
      <c r="F34" s="59" t="s">
        <v>36</v>
      </c>
      <c r="G34" s="20">
        <f>(G32+G33)*0.1</f>
        <v>1.176566625</v>
      </c>
      <c r="I34" s="40"/>
    </row>
    <row r="35" spans="1:9" ht="15" customHeight="1" thickBot="1" x14ac:dyDescent="0.3">
      <c r="A35" s="99" t="s">
        <v>115</v>
      </c>
      <c r="B35" s="100"/>
      <c r="C35" s="100"/>
      <c r="D35" s="100"/>
      <c r="E35" s="100"/>
      <c r="F35" s="100"/>
      <c r="G35" s="101"/>
      <c r="I35" s="40"/>
    </row>
    <row r="36" spans="1:9" ht="33" customHeight="1" thickBot="1" x14ac:dyDescent="0.3">
      <c r="A36" s="102"/>
      <c r="B36" s="103"/>
      <c r="C36" s="103"/>
      <c r="D36" s="104" t="s">
        <v>37</v>
      </c>
      <c r="E36" s="104"/>
      <c r="F36" s="104"/>
      <c r="G36" s="28">
        <f>G32+G33+G34</f>
        <v>12.942232874999998</v>
      </c>
    </row>
    <row r="38" spans="1:9" ht="15" customHeight="1" x14ac:dyDescent="0.25">
      <c r="A38" s="37"/>
      <c r="B38" s="37"/>
      <c r="C38" s="36"/>
      <c r="D38" s="105"/>
      <c r="E38" s="105"/>
      <c r="F38" s="105"/>
      <c r="G38" s="35"/>
    </row>
  </sheetData>
  <mergeCells count="33">
    <mergeCell ref="A35:G35"/>
    <mergeCell ref="A36:C36"/>
    <mergeCell ref="D36:F36"/>
    <mergeCell ref="D38:F38"/>
    <mergeCell ref="A28:C28"/>
    <mergeCell ref="A30:C30"/>
    <mergeCell ref="A31:C31"/>
    <mergeCell ref="A32:C32"/>
    <mergeCell ref="A33:C33"/>
    <mergeCell ref="A34:C34"/>
    <mergeCell ref="A27:C27"/>
    <mergeCell ref="A16:C16"/>
    <mergeCell ref="A17:C17"/>
    <mergeCell ref="A18:C18"/>
    <mergeCell ref="A19:C19"/>
    <mergeCell ref="A20:C20"/>
    <mergeCell ref="A22:C22"/>
    <mergeCell ref="A23:C23"/>
    <mergeCell ref="A24:C24"/>
    <mergeCell ref="A25:C25"/>
    <mergeCell ref="A26:C26"/>
    <mergeCell ref="A15:C15"/>
    <mergeCell ref="A1:A3"/>
    <mergeCell ref="B1:G1"/>
    <mergeCell ref="B2:G2"/>
    <mergeCell ref="B3:G3"/>
    <mergeCell ref="A4:D4"/>
    <mergeCell ref="A9:G9"/>
    <mergeCell ref="A10:C10"/>
    <mergeCell ref="A11:C11"/>
    <mergeCell ref="A12:C12"/>
    <mergeCell ref="A13:C13"/>
    <mergeCell ref="A14:C14"/>
  </mergeCells>
  <printOptions gridLines="1"/>
  <pageMargins left="0.51181102362204722" right="0.51181102362204722" top="0.39370078740157483" bottom="0.39370078740157483" header="0.31496062992125984" footer="0.31496062992125984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31E3-2DF8-4A96-AD83-0D2556EA17C6}">
  <dimension ref="C1:K26"/>
  <sheetViews>
    <sheetView topLeftCell="B1" workbookViewId="0">
      <selection activeCell="I12" sqref="I12"/>
    </sheetView>
  </sheetViews>
  <sheetFormatPr defaultRowHeight="12.5" x14ac:dyDescent="0.25"/>
  <cols>
    <col min="3" max="3" width="26.453125" customWidth="1"/>
    <col min="4" max="4" width="11.26953125" style="30" bestFit="1" customWidth="1"/>
    <col min="5" max="5" width="11.453125" style="30" bestFit="1" customWidth="1"/>
    <col min="6" max="6" width="8.7265625" style="30"/>
    <col min="9" max="9" width="50" customWidth="1"/>
  </cols>
  <sheetData>
    <row r="1" spans="3:11" ht="13" x14ac:dyDescent="0.3">
      <c r="C1" s="29" t="s">
        <v>38</v>
      </c>
      <c r="I1" s="29" t="s">
        <v>114</v>
      </c>
    </row>
    <row r="2" spans="3:11" x14ac:dyDescent="0.25">
      <c r="D2" s="30" t="s">
        <v>39</v>
      </c>
      <c r="E2" s="31" t="s">
        <v>40</v>
      </c>
      <c r="F2" s="31" t="s">
        <v>41</v>
      </c>
      <c r="J2" s="32" t="s">
        <v>42</v>
      </c>
    </row>
    <row r="3" spans="3:11" ht="14" x14ac:dyDescent="0.3">
      <c r="C3" s="32" t="s">
        <v>59</v>
      </c>
      <c r="D3" s="30">
        <v>1.1499999999999999</v>
      </c>
      <c r="E3" s="31">
        <v>0.35649999999999998</v>
      </c>
      <c r="F3" s="33">
        <v>15.73</v>
      </c>
      <c r="I3" s="26" t="s">
        <v>18</v>
      </c>
      <c r="J3" s="26">
        <v>30.83</v>
      </c>
      <c r="K3" s="26"/>
    </row>
    <row r="4" spans="3:11" ht="14" x14ac:dyDescent="0.3">
      <c r="C4" s="32" t="s">
        <v>60</v>
      </c>
      <c r="D4" s="30">
        <v>1.02</v>
      </c>
      <c r="E4" s="31">
        <v>0.31619999999999998</v>
      </c>
      <c r="F4" s="33">
        <v>17.37</v>
      </c>
      <c r="I4" s="26" t="s">
        <v>20</v>
      </c>
      <c r="J4" s="26">
        <v>28.62</v>
      </c>
      <c r="K4" s="26"/>
    </row>
    <row r="5" spans="3:11" ht="14" x14ac:dyDescent="0.3">
      <c r="I5" s="18" t="s">
        <v>31</v>
      </c>
      <c r="J5" s="18">
        <v>1.7999999999999999E-2</v>
      </c>
      <c r="K5" s="18"/>
    </row>
    <row r="6" spans="3:11" ht="14.5" x14ac:dyDescent="0.35">
      <c r="C6" s="32" t="s">
        <v>43</v>
      </c>
      <c r="D6" s="17" t="s">
        <v>44</v>
      </c>
      <c r="E6" s="18"/>
    </row>
    <row r="7" spans="3:11" ht="14" x14ac:dyDescent="0.3">
      <c r="C7" s="18" t="s">
        <v>45</v>
      </c>
      <c r="D7" s="30">
        <v>0.32</v>
      </c>
    </row>
    <row r="8" spans="3:11" ht="14" x14ac:dyDescent="0.3">
      <c r="C8" s="18" t="s">
        <v>25</v>
      </c>
      <c r="D8" s="17">
        <v>4.6100000000000003</v>
      </c>
      <c r="E8" s="18"/>
    </row>
    <row r="9" spans="3:11" ht="14" x14ac:dyDescent="0.3">
      <c r="C9" s="25" t="s">
        <v>27</v>
      </c>
      <c r="D9" s="17">
        <v>3.78</v>
      </c>
      <c r="E9" s="25"/>
    </row>
    <row r="10" spans="3:11" ht="14" x14ac:dyDescent="0.3">
      <c r="C10" s="18" t="s">
        <v>46</v>
      </c>
      <c r="D10" s="17">
        <v>26.86</v>
      </c>
      <c r="E10" s="18"/>
    </row>
    <row r="11" spans="3:11" ht="14" x14ac:dyDescent="0.3">
      <c r="C11" s="25" t="s">
        <v>47</v>
      </c>
      <c r="D11" s="17">
        <v>9.6300000000000008</v>
      </c>
      <c r="E11" s="18"/>
    </row>
    <row r="12" spans="3:11" ht="14" x14ac:dyDescent="0.3">
      <c r="C12" s="25" t="s">
        <v>48</v>
      </c>
      <c r="D12" s="17">
        <v>1.24</v>
      </c>
      <c r="E12" s="25"/>
    </row>
    <row r="13" spans="3:11" ht="14" x14ac:dyDescent="0.3">
      <c r="C13" s="18" t="s">
        <v>49</v>
      </c>
      <c r="D13" s="17">
        <v>15.58</v>
      </c>
      <c r="E13" s="25"/>
    </row>
    <row r="14" spans="3:11" ht="14" x14ac:dyDescent="0.3">
      <c r="C14" s="18" t="s">
        <v>50</v>
      </c>
      <c r="D14" s="17">
        <v>4.18</v>
      </c>
      <c r="E14" s="18"/>
    </row>
    <row r="15" spans="3:11" ht="14" x14ac:dyDescent="0.3">
      <c r="C15" s="18" t="s">
        <v>51</v>
      </c>
      <c r="D15" s="17">
        <v>6.16</v>
      </c>
      <c r="E15" s="25"/>
    </row>
    <row r="16" spans="3:11" ht="14" x14ac:dyDescent="0.3">
      <c r="C16" s="18" t="s">
        <v>52</v>
      </c>
      <c r="D16" s="17">
        <v>16.02</v>
      </c>
      <c r="E16" s="25"/>
    </row>
    <row r="17" spans="3:5" ht="14" x14ac:dyDescent="0.3">
      <c r="C17" s="18" t="s">
        <v>53</v>
      </c>
      <c r="D17" s="17">
        <v>4.67</v>
      </c>
      <c r="E17" s="18">
        <v>1.86</v>
      </c>
    </row>
    <row r="18" spans="3:5" ht="14" x14ac:dyDescent="0.3">
      <c r="C18" s="18" t="s">
        <v>57</v>
      </c>
      <c r="D18" s="21">
        <v>1.5</v>
      </c>
      <c r="E18" s="18">
        <v>1.96</v>
      </c>
    </row>
    <row r="19" spans="3:5" ht="14" x14ac:dyDescent="0.3">
      <c r="C19" s="18" t="s">
        <v>58</v>
      </c>
      <c r="D19" s="21">
        <v>17</v>
      </c>
      <c r="E19" s="18">
        <v>1.512</v>
      </c>
    </row>
    <row r="20" spans="3:5" ht="14" x14ac:dyDescent="0.3">
      <c r="C20" s="18" t="s">
        <v>69</v>
      </c>
      <c r="D20" s="34">
        <v>7.75</v>
      </c>
      <c r="E20" s="18"/>
    </row>
    <row r="21" spans="3:5" ht="14" x14ac:dyDescent="0.3">
      <c r="D21" s="18"/>
      <c r="E21" s="18"/>
    </row>
    <row r="22" spans="3:5" ht="14" x14ac:dyDescent="0.3">
      <c r="D22" s="25"/>
      <c r="E22" s="25"/>
    </row>
    <row r="23" spans="3:5" ht="14" x14ac:dyDescent="0.3">
      <c r="D23" s="18"/>
      <c r="E23" s="18"/>
    </row>
    <row r="24" spans="3:5" ht="14" x14ac:dyDescent="0.3">
      <c r="D24" s="18"/>
      <c r="E24" s="18"/>
    </row>
    <row r="25" spans="3:5" ht="14" x14ac:dyDescent="0.3">
      <c r="C25" s="25"/>
      <c r="D25" s="25"/>
      <c r="E25" s="25"/>
    </row>
    <row r="26" spans="3:5" ht="14" x14ac:dyDescent="0.3">
      <c r="C26" s="18"/>
      <c r="D26" s="18"/>
      <c r="E26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8E3B-6977-4F4D-A3BC-22577E7B5D48}">
  <sheetPr>
    <pageSetUpPr fitToPage="1"/>
  </sheetPr>
  <dimension ref="A1:F33"/>
  <sheetViews>
    <sheetView zoomScaleNormal="100" workbookViewId="0">
      <selection sqref="A1:A3"/>
    </sheetView>
  </sheetViews>
  <sheetFormatPr defaultColWidth="9.08984375" defaultRowHeight="12.5" x14ac:dyDescent="0.25"/>
  <cols>
    <col min="1" max="1" width="28.6328125" style="2" customWidth="1"/>
    <col min="2" max="2" width="29.7265625" style="2" customWidth="1"/>
    <col min="3" max="3" width="20.6328125" style="2" customWidth="1"/>
    <col min="4" max="4" width="28.6328125" style="2" customWidth="1"/>
    <col min="5" max="5" width="30.81640625" style="2" customWidth="1"/>
    <col min="6" max="6" width="28.6328125" style="2" customWidth="1"/>
    <col min="7" max="16384" width="9.08984375" style="2"/>
  </cols>
  <sheetData>
    <row r="1" spans="1:6" ht="20.149999999999999" customHeight="1" x14ac:dyDescent="0.3">
      <c r="A1" s="72" t="s">
        <v>116</v>
      </c>
      <c r="B1" s="75" t="s">
        <v>61</v>
      </c>
      <c r="C1" s="76"/>
      <c r="D1" s="76"/>
      <c r="E1" s="76"/>
      <c r="F1" s="77"/>
    </row>
    <row r="2" spans="1:6" ht="20.149999999999999" customHeight="1" x14ac:dyDescent="0.25">
      <c r="A2" s="73"/>
      <c r="B2" s="78" t="s">
        <v>0</v>
      </c>
      <c r="C2" s="79"/>
      <c r="D2" s="79"/>
      <c r="E2" s="79"/>
      <c r="F2" s="80"/>
    </row>
    <row r="3" spans="1:6" ht="20.149999999999999" customHeight="1" thickBot="1" x14ac:dyDescent="0.3">
      <c r="A3" s="74"/>
      <c r="B3" s="81" t="s">
        <v>103</v>
      </c>
      <c r="C3" s="82"/>
      <c r="D3" s="82"/>
      <c r="E3" s="82"/>
      <c r="F3" s="83"/>
    </row>
    <row r="4" spans="1:6" s="38" customFormat="1" ht="145" customHeight="1" thickBot="1" x14ac:dyDescent="0.3">
      <c r="A4" s="86" t="s">
        <v>108</v>
      </c>
      <c r="B4" s="87"/>
      <c r="C4" s="87"/>
      <c r="D4" s="87"/>
      <c r="E4" s="87"/>
      <c r="F4" s="88"/>
    </row>
    <row r="5" spans="1:6" ht="15" customHeight="1" x14ac:dyDescent="0.3">
      <c r="A5" s="89" t="s">
        <v>11</v>
      </c>
      <c r="B5" s="90"/>
      <c r="C5" s="60" t="s">
        <v>12</v>
      </c>
      <c r="D5" s="60" t="s">
        <v>13</v>
      </c>
      <c r="E5" s="60" t="s">
        <v>14</v>
      </c>
      <c r="F5" s="61" t="s">
        <v>15</v>
      </c>
    </row>
    <row r="6" spans="1:6" ht="15" customHeight="1" x14ac:dyDescent="0.3">
      <c r="A6" s="91" t="s">
        <v>16</v>
      </c>
      <c r="B6" s="92"/>
      <c r="C6" s="48"/>
      <c r="D6" s="48"/>
      <c r="E6" s="49"/>
      <c r="F6" s="19"/>
    </row>
    <row r="7" spans="1:6" ht="15" customHeight="1" x14ac:dyDescent="0.3">
      <c r="A7" s="70" t="s">
        <v>17</v>
      </c>
      <c r="B7" s="71"/>
      <c r="C7" s="48"/>
      <c r="D7" s="50"/>
      <c r="E7" s="51"/>
      <c r="F7" s="20"/>
    </row>
    <row r="8" spans="1:6" ht="15" customHeight="1" x14ac:dyDescent="0.3">
      <c r="A8" s="93" t="s">
        <v>18</v>
      </c>
      <c r="B8" s="94"/>
      <c r="C8" s="48" t="s">
        <v>19</v>
      </c>
      <c r="D8" s="52">
        <v>0.04</v>
      </c>
      <c r="E8" s="51">
        <f>Foglio3!J3</f>
        <v>30.83</v>
      </c>
      <c r="F8" s="20">
        <f>(D8*E8)</f>
        <v>1.2331999999999999</v>
      </c>
    </row>
    <row r="9" spans="1:6" ht="15" customHeight="1" x14ac:dyDescent="0.3">
      <c r="A9" s="93" t="s">
        <v>20</v>
      </c>
      <c r="B9" s="94"/>
      <c r="C9" s="48" t="s">
        <v>19</v>
      </c>
      <c r="D9" s="52">
        <v>0.04</v>
      </c>
      <c r="E9" s="51">
        <f>Foglio3!J4</f>
        <v>28.62</v>
      </c>
      <c r="F9" s="20">
        <f>(D9*E9)</f>
        <v>1.1448</v>
      </c>
    </row>
    <row r="10" spans="1:6" ht="15" customHeight="1" x14ac:dyDescent="0.3">
      <c r="A10" s="70" t="s">
        <v>21</v>
      </c>
      <c r="B10" s="71"/>
      <c r="C10" s="48"/>
      <c r="D10" s="50"/>
      <c r="E10" s="51"/>
      <c r="F10" s="20"/>
    </row>
    <row r="11" spans="1:6" ht="15" customHeight="1" x14ac:dyDescent="0.3">
      <c r="A11" s="93" t="s">
        <v>18</v>
      </c>
      <c r="B11" s="94"/>
      <c r="C11" s="48" t="s">
        <v>19</v>
      </c>
      <c r="D11" s="52">
        <v>2.5000000000000001E-2</v>
      </c>
      <c r="E11" s="51">
        <f>Foglio3!J3</f>
        <v>30.83</v>
      </c>
      <c r="F11" s="20">
        <f>(D11*E11)</f>
        <v>0.77075000000000005</v>
      </c>
    </row>
    <row r="12" spans="1:6" ht="15" customHeight="1" x14ac:dyDescent="0.3">
      <c r="A12" s="93" t="s">
        <v>20</v>
      </c>
      <c r="B12" s="94"/>
      <c r="C12" s="48" t="s">
        <v>19</v>
      </c>
      <c r="D12" s="52">
        <v>2.5000000000000001E-2</v>
      </c>
      <c r="E12" s="51">
        <f>Foglio3!J4</f>
        <v>28.62</v>
      </c>
      <c r="F12" s="20">
        <f>(D12*E12)</f>
        <v>0.71550000000000002</v>
      </c>
    </row>
    <row r="13" spans="1:6" ht="15" customHeight="1" x14ac:dyDescent="0.3">
      <c r="A13" s="70" t="s">
        <v>22</v>
      </c>
      <c r="B13" s="71"/>
      <c r="C13" s="48"/>
      <c r="D13" s="52"/>
      <c r="E13" s="51"/>
      <c r="F13" s="20"/>
    </row>
    <row r="14" spans="1:6" ht="15" customHeight="1" x14ac:dyDescent="0.3">
      <c r="A14" s="93" t="s">
        <v>18</v>
      </c>
      <c r="B14" s="94"/>
      <c r="C14" s="48" t="s">
        <v>19</v>
      </c>
      <c r="D14" s="52">
        <v>0.18</v>
      </c>
      <c r="E14" s="51">
        <f>Foglio3!J3</f>
        <v>30.83</v>
      </c>
      <c r="F14" s="20">
        <f>(D14*E14)</f>
        <v>5.5493999999999994</v>
      </c>
    </row>
    <row r="15" spans="1:6" ht="15" customHeight="1" x14ac:dyDescent="0.3">
      <c r="A15" s="93" t="s">
        <v>20</v>
      </c>
      <c r="B15" s="94"/>
      <c r="C15" s="48" t="s">
        <v>19</v>
      </c>
      <c r="D15" s="52">
        <v>0.18</v>
      </c>
      <c r="E15" s="51">
        <f>Foglio3!J4</f>
        <v>28.62</v>
      </c>
      <c r="F15" s="20">
        <f>(D15*E15)</f>
        <v>5.1516000000000002</v>
      </c>
    </row>
    <row r="16" spans="1:6" ht="14" x14ac:dyDescent="0.3">
      <c r="A16" s="64"/>
      <c r="B16" s="65"/>
      <c r="C16" s="48"/>
      <c r="D16" s="52"/>
      <c r="E16" s="51"/>
      <c r="F16" s="20"/>
    </row>
    <row r="17" spans="1:6" ht="14" x14ac:dyDescent="0.3">
      <c r="A17" s="91"/>
      <c r="B17" s="92"/>
      <c r="C17" s="48"/>
      <c r="D17" s="52"/>
      <c r="E17" s="54" t="s">
        <v>23</v>
      </c>
      <c r="F17" s="22">
        <f>SUM(F8:F15)</f>
        <v>14.565250000000001</v>
      </c>
    </row>
    <row r="18" spans="1:6" ht="14" x14ac:dyDescent="0.3">
      <c r="A18" s="91" t="s">
        <v>24</v>
      </c>
      <c r="B18" s="92"/>
      <c r="C18" s="49"/>
      <c r="D18" s="55"/>
      <c r="E18" s="49"/>
      <c r="F18" s="24"/>
    </row>
    <row r="19" spans="1:6" ht="16.5" x14ac:dyDescent="0.3">
      <c r="A19" s="95" t="s">
        <v>25</v>
      </c>
      <c r="B19" s="96"/>
      <c r="C19" s="48" t="s">
        <v>26</v>
      </c>
      <c r="D19" s="52">
        <v>2.5</v>
      </c>
      <c r="E19" s="51">
        <f>Foglio3!D8</f>
        <v>4.6100000000000003</v>
      </c>
      <c r="F19" s="20">
        <f xml:space="preserve"> E19*D19</f>
        <v>11.525</v>
      </c>
    </row>
    <row r="20" spans="1:6" ht="16.5" x14ac:dyDescent="0.3">
      <c r="A20" s="63" t="s">
        <v>27</v>
      </c>
      <c r="B20" s="66"/>
      <c r="C20" s="48" t="s">
        <v>28</v>
      </c>
      <c r="D20" s="52">
        <v>0.4</v>
      </c>
      <c r="E20" s="51">
        <f>Foglio3!D9</f>
        <v>3.78</v>
      </c>
      <c r="F20" s="20">
        <f xml:space="preserve"> E20*D20</f>
        <v>1.512</v>
      </c>
    </row>
    <row r="21" spans="1:6" ht="16.5" x14ac:dyDescent="0.3">
      <c r="A21" s="95" t="s">
        <v>25</v>
      </c>
      <c r="B21" s="96"/>
      <c r="C21" s="48" t="s">
        <v>26</v>
      </c>
      <c r="D21" s="52">
        <v>0.4</v>
      </c>
      <c r="E21" s="51">
        <f>Foglio3!D8</f>
        <v>4.6100000000000003</v>
      </c>
      <c r="F21" s="20">
        <f xml:space="preserve"> E21*D21*D20</f>
        <v>0.73760000000000014</v>
      </c>
    </row>
    <row r="22" spans="1:6" ht="14" x14ac:dyDescent="0.3">
      <c r="A22" s="63"/>
      <c r="B22" s="66"/>
      <c r="C22" s="48"/>
      <c r="D22" s="52"/>
      <c r="E22" s="51"/>
      <c r="F22" s="20"/>
    </row>
    <row r="23" spans="1:6" ht="14" x14ac:dyDescent="0.3">
      <c r="A23" s="97"/>
      <c r="B23" s="98"/>
      <c r="C23" s="67"/>
      <c r="D23" s="67"/>
      <c r="E23" s="54" t="s">
        <v>29</v>
      </c>
      <c r="F23" s="22">
        <f>SUM(F19:F22)</f>
        <v>13.774600000000001</v>
      </c>
    </row>
    <row r="24" spans="1:6" ht="14" x14ac:dyDescent="0.3">
      <c r="A24" s="91" t="s">
        <v>30</v>
      </c>
      <c r="B24" s="92"/>
      <c r="C24" s="49"/>
      <c r="D24" s="52"/>
      <c r="E24" s="49"/>
      <c r="F24" s="24"/>
    </row>
    <row r="25" spans="1:6" ht="16.5" x14ac:dyDescent="0.3">
      <c r="A25" s="95" t="s">
        <v>31</v>
      </c>
      <c r="B25" s="96"/>
      <c r="C25" s="48" t="s">
        <v>26</v>
      </c>
      <c r="D25" s="52">
        <f>+D19+D20+D21</f>
        <v>3.3</v>
      </c>
      <c r="E25" s="57">
        <f>0.018</f>
        <v>1.7999999999999999E-2</v>
      </c>
      <c r="F25" s="20">
        <f xml:space="preserve"> E25*D25</f>
        <v>5.9399999999999994E-2</v>
      </c>
    </row>
    <row r="26" spans="1:6" ht="14" x14ac:dyDescent="0.3">
      <c r="A26" s="63"/>
      <c r="B26" s="66"/>
      <c r="C26" s="48"/>
      <c r="D26" s="52"/>
      <c r="E26" s="57"/>
      <c r="F26" s="20"/>
    </row>
    <row r="27" spans="1:6" ht="14" x14ac:dyDescent="0.3">
      <c r="A27" s="106"/>
      <c r="B27" s="107"/>
      <c r="C27" s="49"/>
      <c r="D27" s="49"/>
      <c r="E27" s="54" t="s">
        <v>33</v>
      </c>
      <c r="F27" s="22">
        <f>SUM(F25:F25)</f>
        <v>5.9399999999999994E-2</v>
      </c>
    </row>
    <row r="28" spans="1:6" ht="14" x14ac:dyDescent="0.3">
      <c r="A28" s="108"/>
      <c r="B28" s="109"/>
      <c r="C28" s="67"/>
      <c r="D28" s="67"/>
      <c r="E28" s="67"/>
      <c r="F28" s="27"/>
    </row>
    <row r="29" spans="1:6" ht="14" x14ac:dyDescent="0.3">
      <c r="A29" s="108"/>
      <c r="B29" s="109"/>
      <c r="C29" s="67"/>
      <c r="D29" s="67"/>
      <c r="E29" s="59" t="s">
        <v>34</v>
      </c>
      <c r="F29" s="20">
        <f>F17+F23+F27</f>
        <v>28.399250000000002</v>
      </c>
    </row>
    <row r="30" spans="1:6" ht="14" x14ac:dyDescent="0.3">
      <c r="A30" s="106"/>
      <c r="B30" s="107"/>
      <c r="C30" s="49"/>
      <c r="D30" s="49"/>
      <c r="E30" s="59" t="s">
        <v>35</v>
      </c>
      <c r="F30" s="20">
        <f>F29*0.17</f>
        <v>4.8278725000000007</v>
      </c>
    </row>
    <row r="31" spans="1:6" ht="14" x14ac:dyDescent="0.3">
      <c r="A31" s="108"/>
      <c r="B31" s="109"/>
      <c r="C31" s="67"/>
      <c r="D31" s="67"/>
      <c r="E31" s="59" t="s">
        <v>36</v>
      </c>
      <c r="F31" s="20">
        <f>(F29+F30)*0.1</f>
        <v>3.3227122500000004</v>
      </c>
    </row>
    <row r="32" spans="1:6" x14ac:dyDescent="0.25">
      <c r="A32" s="99" t="s">
        <v>115</v>
      </c>
      <c r="B32" s="100"/>
      <c r="C32" s="100"/>
      <c r="D32" s="100"/>
      <c r="E32" s="100"/>
      <c r="F32" s="101"/>
    </row>
    <row r="33" spans="1:6" ht="20.5" customHeight="1" thickBot="1" x14ac:dyDescent="0.3">
      <c r="A33" s="102"/>
      <c r="B33" s="103"/>
      <c r="C33" s="110" t="s">
        <v>37</v>
      </c>
      <c r="D33" s="110"/>
      <c r="E33" s="110"/>
      <c r="F33" s="69">
        <f>F29+F30+F31</f>
        <v>36.549834750000002</v>
      </c>
    </row>
  </sheetData>
  <mergeCells count="31">
    <mergeCell ref="A6:B6"/>
    <mergeCell ref="A7:B7"/>
    <mergeCell ref="A8:B8"/>
    <mergeCell ref="A9:B9"/>
    <mergeCell ref="A5:B5"/>
    <mergeCell ref="A1:A3"/>
    <mergeCell ref="B1:F1"/>
    <mergeCell ref="B2:F2"/>
    <mergeCell ref="B3:F3"/>
    <mergeCell ref="A4:F4"/>
    <mergeCell ref="A14:B14"/>
    <mergeCell ref="A23:B23"/>
    <mergeCell ref="A17:B17"/>
    <mergeCell ref="A10:B10"/>
    <mergeCell ref="A11:B11"/>
    <mergeCell ref="A12:B12"/>
    <mergeCell ref="A13:B13"/>
    <mergeCell ref="A15:B15"/>
    <mergeCell ref="A18:B18"/>
    <mergeCell ref="A19:B19"/>
    <mergeCell ref="A21:B21"/>
    <mergeCell ref="A32:F32"/>
    <mergeCell ref="A33:B33"/>
    <mergeCell ref="C33:E33"/>
    <mergeCell ref="A24:B24"/>
    <mergeCell ref="A25:B25"/>
    <mergeCell ref="A27:B27"/>
    <mergeCell ref="A28:B28"/>
    <mergeCell ref="A29:B29"/>
    <mergeCell ref="A30:B30"/>
    <mergeCell ref="A31:B31"/>
  </mergeCells>
  <printOptions gridLines="1"/>
  <pageMargins left="0.51181102362204722" right="0.51181102362204722" top="0.39370078740157483" bottom="0.3937007874015748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8382-2E37-4804-AABA-789703C42077}">
  <sheetPr>
    <pageSetUpPr fitToPage="1"/>
  </sheetPr>
  <dimension ref="A1:H33"/>
  <sheetViews>
    <sheetView tabSelected="1" zoomScaleNormal="100" workbookViewId="0">
      <selection sqref="A1:A3"/>
    </sheetView>
  </sheetViews>
  <sheetFormatPr defaultColWidth="9.08984375" defaultRowHeight="12.5" x14ac:dyDescent="0.25"/>
  <cols>
    <col min="1" max="1" width="28.6328125" style="2" customWidth="1"/>
    <col min="2" max="2" width="44.81640625" style="2" customWidth="1"/>
    <col min="3" max="3" width="13" style="2" customWidth="1"/>
    <col min="4" max="4" width="21.08984375" style="2" customWidth="1"/>
    <col min="5" max="5" width="30.81640625" style="2" customWidth="1"/>
    <col min="6" max="6" width="28.6328125" style="2" customWidth="1"/>
    <col min="7" max="8" width="9.08984375" style="2" customWidth="1"/>
    <col min="9" max="16384" width="9.08984375" style="2"/>
  </cols>
  <sheetData>
    <row r="1" spans="1:8" ht="20.149999999999999" customHeight="1" x14ac:dyDescent="0.3">
      <c r="A1" s="72" t="s">
        <v>117</v>
      </c>
      <c r="B1" s="75" t="s">
        <v>63</v>
      </c>
      <c r="C1" s="76"/>
      <c r="D1" s="76"/>
      <c r="E1" s="76"/>
      <c r="F1" s="77"/>
      <c r="G1" s="1"/>
      <c r="H1" s="1"/>
    </row>
    <row r="2" spans="1:8" ht="20.149999999999999" customHeight="1" x14ac:dyDescent="0.25">
      <c r="A2" s="73"/>
      <c r="B2" s="78" t="s">
        <v>64</v>
      </c>
      <c r="C2" s="79"/>
      <c r="D2" s="79"/>
      <c r="E2" s="79"/>
      <c r="F2" s="80"/>
      <c r="G2" s="1"/>
      <c r="H2" s="1"/>
    </row>
    <row r="3" spans="1:8" ht="20.149999999999999" customHeight="1" thickBot="1" x14ac:dyDescent="0.3">
      <c r="A3" s="74"/>
      <c r="B3" s="81" t="s">
        <v>65</v>
      </c>
      <c r="C3" s="82"/>
      <c r="D3" s="82"/>
      <c r="E3" s="82"/>
      <c r="F3" s="83"/>
      <c r="G3" s="1"/>
      <c r="H3" s="1"/>
    </row>
    <row r="4" spans="1:8" s="38" customFormat="1" ht="145" customHeight="1" thickBot="1" x14ac:dyDescent="0.3">
      <c r="A4" s="86" t="s">
        <v>113</v>
      </c>
      <c r="B4" s="87"/>
      <c r="C4" s="87"/>
      <c r="D4" s="87"/>
      <c r="E4" s="87"/>
      <c r="F4" s="88"/>
      <c r="G4" s="68"/>
      <c r="H4" s="68"/>
    </row>
    <row r="5" spans="1:8" ht="15" customHeight="1" x14ac:dyDescent="0.3">
      <c r="A5" s="89" t="s">
        <v>11</v>
      </c>
      <c r="B5" s="90"/>
      <c r="C5" s="60" t="s">
        <v>12</v>
      </c>
      <c r="D5" s="60" t="s">
        <v>13</v>
      </c>
      <c r="E5" s="60" t="s">
        <v>14</v>
      </c>
      <c r="F5" s="61" t="s">
        <v>15</v>
      </c>
      <c r="G5" s="1"/>
      <c r="H5" s="1"/>
    </row>
    <row r="6" spans="1:8" ht="15" customHeight="1" x14ac:dyDescent="0.3">
      <c r="A6" s="91" t="s">
        <v>16</v>
      </c>
      <c r="B6" s="92"/>
      <c r="C6" s="48"/>
      <c r="D6" s="48"/>
      <c r="E6" s="49"/>
      <c r="F6" s="19"/>
      <c r="G6" s="1"/>
      <c r="H6" s="1"/>
    </row>
    <row r="7" spans="1:8" ht="15" customHeight="1" x14ac:dyDescent="0.3">
      <c r="A7" s="70" t="s">
        <v>17</v>
      </c>
      <c r="B7" s="71"/>
      <c r="C7" s="48"/>
      <c r="D7" s="50"/>
      <c r="E7" s="51"/>
      <c r="F7" s="20"/>
      <c r="G7" s="1"/>
      <c r="H7" s="1"/>
    </row>
    <row r="8" spans="1:8" ht="15" customHeight="1" x14ac:dyDescent="0.3">
      <c r="A8" s="93" t="s">
        <v>18</v>
      </c>
      <c r="B8" s="94"/>
      <c r="C8" s="48" t="s">
        <v>19</v>
      </c>
      <c r="D8" s="52">
        <v>2.5000000000000001E-2</v>
      </c>
      <c r="E8" s="51">
        <f>Foglio3!J3</f>
        <v>30.83</v>
      </c>
      <c r="F8" s="20">
        <f>(D8*E8)</f>
        <v>0.77075000000000005</v>
      </c>
      <c r="G8" s="1"/>
      <c r="H8" s="1"/>
    </row>
    <row r="9" spans="1:8" ht="15" customHeight="1" x14ac:dyDescent="0.3">
      <c r="A9" s="93" t="s">
        <v>20</v>
      </c>
      <c r="B9" s="94"/>
      <c r="C9" s="48" t="s">
        <v>19</v>
      </c>
      <c r="D9" s="52">
        <v>2.5000000000000001E-2</v>
      </c>
      <c r="E9" s="51">
        <f>Foglio3!J4</f>
        <v>28.62</v>
      </c>
      <c r="F9" s="20">
        <f>(D9*E9)</f>
        <v>0.71550000000000002</v>
      </c>
      <c r="G9" s="1"/>
      <c r="H9" s="1"/>
    </row>
    <row r="10" spans="1:8" ht="15" customHeight="1" x14ac:dyDescent="0.3">
      <c r="A10" s="70" t="s">
        <v>66</v>
      </c>
      <c r="B10" s="71"/>
      <c r="C10" s="48"/>
      <c r="D10" s="52"/>
      <c r="E10" s="51"/>
      <c r="F10" s="20"/>
      <c r="G10" s="1"/>
      <c r="H10" s="1"/>
    </row>
    <row r="11" spans="1:8" ht="15" customHeight="1" x14ac:dyDescent="0.3">
      <c r="A11" s="93" t="s">
        <v>18</v>
      </c>
      <c r="B11" s="94"/>
      <c r="C11" s="48" t="s">
        <v>19</v>
      </c>
      <c r="D11" s="52">
        <v>2.5000000000000001E-2</v>
      </c>
      <c r="E11" s="51">
        <f>Foglio3!J3</f>
        <v>30.83</v>
      </c>
      <c r="F11" s="20">
        <f>(D11*E11)</f>
        <v>0.77075000000000005</v>
      </c>
      <c r="G11" s="1"/>
      <c r="H11" s="1"/>
    </row>
    <row r="12" spans="1:8" ht="15" customHeight="1" x14ac:dyDescent="0.3">
      <c r="A12" s="93" t="s">
        <v>20</v>
      </c>
      <c r="B12" s="94"/>
      <c r="C12" s="48" t="s">
        <v>19</v>
      </c>
      <c r="D12" s="52">
        <v>2.5000000000000001E-2</v>
      </c>
      <c r="E12" s="51">
        <f>Foglio3!J4</f>
        <v>28.62</v>
      </c>
      <c r="F12" s="20">
        <f>(D12*E12)</f>
        <v>0.71550000000000002</v>
      </c>
      <c r="G12" s="1"/>
      <c r="H12" s="1"/>
    </row>
    <row r="13" spans="1:8" ht="15" customHeight="1" x14ac:dyDescent="0.3">
      <c r="A13" s="70" t="s">
        <v>67</v>
      </c>
      <c r="B13" s="71"/>
      <c r="C13" s="48"/>
      <c r="D13" s="52"/>
      <c r="E13" s="51"/>
      <c r="F13" s="20"/>
      <c r="G13" s="1"/>
      <c r="H13" s="1"/>
    </row>
    <row r="14" spans="1:8" ht="15" customHeight="1" x14ac:dyDescent="0.3">
      <c r="A14" s="93" t="s">
        <v>18</v>
      </c>
      <c r="B14" s="94"/>
      <c r="C14" s="48" t="s">
        <v>19</v>
      </c>
      <c r="D14" s="52">
        <v>0.23</v>
      </c>
      <c r="E14" s="51">
        <f>Foglio3!J3</f>
        <v>30.83</v>
      </c>
      <c r="F14" s="20">
        <f>(D14*E14)</f>
        <v>7.0908999999999995</v>
      </c>
      <c r="G14" s="1"/>
      <c r="H14" s="1"/>
    </row>
    <row r="15" spans="1:8" ht="15" customHeight="1" x14ac:dyDescent="0.3">
      <c r="A15" s="93" t="s">
        <v>20</v>
      </c>
      <c r="B15" s="94"/>
      <c r="C15" s="48" t="s">
        <v>19</v>
      </c>
      <c r="D15" s="52">
        <v>0.23</v>
      </c>
      <c r="E15" s="51">
        <f>Foglio3!J4</f>
        <v>28.62</v>
      </c>
      <c r="F15" s="20">
        <f>(D15*E15)</f>
        <v>6.5826000000000002</v>
      </c>
      <c r="G15" s="1"/>
      <c r="H15" s="1"/>
    </row>
    <row r="16" spans="1:8" ht="14" x14ac:dyDescent="0.3">
      <c r="A16" s="95"/>
      <c r="B16" s="96"/>
      <c r="C16" s="48"/>
      <c r="D16" s="52"/>
      <c r="E16" s="51"/>
      <c r="F16" s="20"/>
    </row>
    <row r="17" spans="1:6" ht="14" x14ac:dyDescent="0.3">
      <c r="A17" s="63"/>
      <c r="B17" s="66"/>
      <c r="C17" s="48"/>
      <c r="D17" s="52"/>
      <c r="E17" s="54" t="s">
        <v>23</v>
      </c>
      <c r="F17" s="22">
        <f>SUM(F8:F15)</f>
        <v>16.646000000000001</v>
      </c>
    </row>
    <row r="18" spans="1:6" ht="14" x14ac:dyDescent="0.3">
      <c r="A18" s="91" t="s">
        <v>24</v>
      </c>
      <c r="B18" s="92"/>
      <c r="C18" s="48"/>
      <c r="D18" s="52"/>
      <c r="E18" s="51"/>
      <c r="F18" s="20"/>
    </row>
    <row r="19" spans="1:6" ht="16.5" x14ac:dyDescent="0.3">
      <c r="A19" s="66" t="s">
        <v>46</v>
      </c>
      <c r="B19" s="66"/>
      <c r="C19" s="48" t="s">
        <v>68</v>
      </c>
      <c r="D19" s="52">
        <v>1</v>
      </c>
      <c r="E19" s="51">
        <f>Foglio3!D10</f>
        <v>26.86</v>
      </c>
      <c r="F19" s="20">
        <f xml:space="preserve"> E19*D19</f>
        <v>26.86</v>
      </c>
    </row>
    <row r="20" spans="1:6" ht="16.5" x14ac:dyDescent="0.3">
      <c r="A20" s="66" t="s">
        <v>27</v>
      </c>
      <c r="B20" s="66"/>
      <c r="C20" s="48" t="s">
        <v>28</v>
      </c>
      <c r="D20" s="52">
        <v>1.4</v>
      </c>
      <c r="E20" s="51">
        <f>Foglio3!D9</f>
        <v>3.78</v>
      </c>
      <c r="F20" s="20">
        <f xml:space="preserve"> E20*D20</f>
        <v>5.2919999999999998</v>
      </c>
    </row>
    <row r="21" spans="1:6" ht="16.5" x14ac:dyDescent="0.3">
      <c r="A21" s="66" t="s">
        <v>47</v>
      </c>
      <c r="B21" s="66"/>
      <c r="C21" s="48" t="s">
        <v>26</v>
      </c>
      <c r="D21" s="52">
        <v>0.85</v>
      </c>
      <c r="E21" s="51">
        <f>Foglio3!D11</f>
        <v>9.6300000000000008</v>
      </c>
      <c r="F21" s="20">
        <f xml:space="preserve"> E21*D21</f>
        <v>8.1855000000000011</v>
      </c>
    </row>
    <row r="22" spans="1:6" ht="16.5" x14ac:dyDescent="0.3">
      <c r="A22" s="63" t="s">
        <v>104</v>
      </c>
      <c r="B22" s="63"/>
      <c r="C22" s="48" t="s">
        <v>26</v>
      </c>
      <c r="D22" s="52">
        <v>3.75</v>
      </c>
      <c r="E22" s="51">
        <f>Foglio3!D12</f>
        <v>1.24</v>
      </c>
      <c r="F22" s="20">
        <f xml:space="preserve"> E22*D22</f>
        <v>4.6500000000000004</v>
      </c>
    </row>
    <row r="23" spans="1:6" ht="14" x14ac:dyDescent="0.3">
      <c r="A23" s="106"/>
      <c r="B23" s="107"/>
      <c r="C23" s="48"/>
      <c r="D23" s="52"/>
      <c r="E23" s="54"/>
      <c r="F23" s="20"/>
    </row>
    <row r="24" spans="1:6" ht="14" x14ac:dyDescent="0.3">
      <c r="A24" s="108"/>
      <c r="B24" s="109"/>
      <c r="C24" s="67"/>
      <c r="D24" s="52"/>
      <c r="E24" s="54" t="s">
        <v>29</v>
      </c>
      <c r="F24" s="22">
        <f>SUM(F19:F23)</f>
        <v>44.987500000000004</v>
      </c>
    </row>
    <row r="25" spans="1:6" ht="14" x14ac:dyDescent="0.3">
      <c r="A25" s="108" t="s">
        <v>30</v>
      </c>
      <c r="B25" s="109"/>
      <c r="C25" s="67"/>
      <c r="D25" s="52"/>
      <c r="E25" s="59"/>
      <c r="F25" s="20"/>
    </row>
    <row r="26" spans="1:6" ht="16.5" x14ac:dyDescent="0.3">
      <c r="A26" s="106" t="s">
        <v>31</v>
      </c>
      <c r="B26" s="107"/>
      <c r="C26" s="48" t="s">
        <v>26</v>
      </c>
      <c r="D26" s="52">
        <f>SUM(D19:D22)</f>
        <v>7</v>
      </c>
      <c r="E26" s="51">
        <f>0.018</f>
        <v>1.7999999999999999E-2</v>
      </c>
      <c r="F26" s="20">
        <f xml:space="preserve"> E26*D26</f>
        <v>0.126</v>
      </c>
    </row>
    <row r="27" spans="1:6" ht="14" x14ac:dyDescent="0.3">
      <c r="A27" s="108"/>
      <c r="B27" s="109"/>
      <c r="C27" s="67"/>
      <c r="D27" s="52"/>
      <c r="E27" s="54" t="s">
        <v>33</v>
      </c>
      <c r="F27" s="22">
        <f>SUM(F26:F26)</f>
        <v>0.126</v>
      </c>
    </row>
    <row r="28" spans="1:6" ht="14" x14ac:dyDescent="0.3">
      <c r="A28" s="108"/>
      <c r="B28" s="109"/>
      <c r="C28" s="67"/>
      <c r="D28" s="67"/>
      <c r="E28" s="67"/>
      <c r="F28" s="27"/>
    </row>
    <row r="29" spans="1:6" ht="12.5" customHeight="1" x14ac:dyDescent="0.3">
      <c r="A29" s="108"/>
      <c r="B29" s="109"/>
      <c r="C29" s="67"/>
      <c r="D29" s="67"/>
      <c r="E29" s="59" t="s">
        <v>34</v>
      </c>
      <c r="F29" s="20">
        <f>F17+F24+F27</f>
        <v>61.759500000000003</v>
      </c>
    </row>
    <row r="30" spans="1:6" ht="14" x14ac:dyDescent="0.3">
      <c r="A30" s="106"/>
      <c r="B30" s="107"/>
      <c r="C30" s="49"/>
      <c r="D30" s="49"/>
      <c r="E30" s="59" t="s">
        <v>35</v>
      </c>
      <c r="F30" s="20">
        <f>F29*0.17</f>
        <v>10.499115000000002</v>
      </c>
    </row>
    <row r="31" spans="1:6" ht="14" x14ac:dyDescent="0.3">
      <c r="A31" s="108"/>
      <c r="B31" s="109"/>
      <c r="C31" s="67"/>
      <c r="D31" s="67"/>
      <c r="E31" s="59" t="s">
        <v>36</v>
      </c>
      <c r="F31" s="20">
        <f>(F29+F30)*0.1</f>
        <v>7.2258615000000006</v>
      </c>
    </row>
    <row r="32" spans="1:6" ht="13" thickBot="1" x14ac:dyDescent="0.3">
      <c r="A32" s="99" t="s">
        <v>115</v>
      </c>
      <c r="B32" s="100"/>
      <c r="C32" s="100"/>
      <c r="D32" s="100"/>
      <c r="E32" s="100"/>
      <c r="F32" s="101"/>
    </row>
    <row r="33" spans="1:6" ht="20.5" customHeight="1" thickBot="1" x14ac:dyDescent="0.3">
      <c r="A33" s="102"/>
      <c r="B33" s="103"/>
      <c r="C33" s="110" t="s">
        <v>37</v>
      </c>
      <c r="D33" s="110"/>
      <c r="E33" s="110"/>
      <c r="F33" s="69">
        <f>F29+F30+F31</f>
        <v>79.4844765</v>
      </c>
    </row>
  </sheetData>
  <mergeCells count="30">
    <mergeCell ref="C33:E33"/>
    <mergeCell ref="A28:B28"/>
    <mergeCell ref="A27:B27"/>
    <mergeCell ref="A29:B29"/>
    <mergeCell ref="A30:B30"/>
    <mergeCell ref="A31:B31"/>
    <mergeCell ref="A32:F32"/>
    <mergeCell ref="A33:B33"/>
    <mergeCell ref="A15:B15"/>
    <mergeCell ref="A10:B10"/>
    <mergeCell ref="A11:B11"/>
    <mergeCell ref="A12:B12"/>
    <mergeCell ref="A13:B13"/>
    <mergeCell ref="A14:B14"/>
    <mergeCell ref="A26:B26"/>
    <mergeCell ref="A18:B18"/>
    <mergeCell ref="A23:B23"/>
    <mergeCell ref="A24:B24"/>
    <mergeCell ref="A25:B25"/>
    <mergeCell ref="A16:B16"/>
    <mergeCell ref="A1:A3"/>
    <mergeCell ref="B1:F1"/>
    <mergeCell ref="B2:F2"/>
    <mergeCell ref="B3:F3"/>
    <mergeCell ref="A9:B9"/>
    <mergeCell ref="A5:B5"/>
    <mergeCell ref="A6:B6"/>
    <mergeCell ref="A7:B7"/>
    <mergeCell ref="A8:B8"/>
    <mergeCell ref="A4:F4"/>
  </mergeCells>
  <printOptions gridLines="1"/>
  <pageMargins left="0.51181102362204722" right="0.51181102362204722" top="0.39370078740157483" bottom="0.3937007874015748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61C8-DC9D-41D8-8AA5-F6EAA8C18F7A}">
  <sheetPr>
    <pageSetUpPr fitToPage="1"/>
  </sheetPr>
  <dimension ref="A1:F33"/>
  <sheetViews>
    <sheetView topLeftCell="A7" zoomScaleNormal="100" workbookViewId="0">
      <selection sqref="A1:A3"/>
    </sheetView>
  </sheetViews>
  <sheetFormatPr defaultColWidth="9.08984375" defaultRowHeight="12.5" x14ac:dyDescent="0.25"/>
  <cols>
    <col min="1" max="1" width="28.6328125" style="2" customWidth="1"/>
    <col min="2" max="2" width="44.36328125" style="2" customWidth="1"/>
    <col min="3" max="3" width="14.26953125" style="2" customWidth="1"/>
    <col min="4" max="4" width="20.08984375" style="2" customWidth="1"/>
    <col min="5" max="5" width="30.81640625" style="2" customWidth="1"/>
    <col min="6" max="6" width="28.6328125" style="2" customWidth="1"/>
    <col min="7" max="16384" width="9.08984375" style="2"/>
  </cols>
  <sheetData>
    <row r="1" spans="1:6" ht="20.149999999999999" customHeight="1" x14ac:dyDescent="0.3">
      <c r="A1" s="72" t="s">
        <v>118</v>
      </c>
      <c r="B1" s="75" t="s">
        <v>90</v>
      </c>
      <c r="C1" s="76"/>
      <c r="D1" s="76"/>
      <c r="E1" s="76"/>
      <c r="F1" s="77"/>
    </row>
    <row r="2" spans="1:6" ht="20.149999999999999" customHeight="1" x14ac:dyDescent="0.25">
      <c r="A2" s="73"/>
      <c r="B2" s="78" t="s">
        <v>91</v>
      </c>
      <c r="C2" s="79"/>
      <c r="D2" s="79"/>
      <c r="E2" s="79"/>
      <c r="F2" s="80"/>
    </row>
    <row r="3" spans="1:6" ht="20.149999999999999" customHeight="1" thickBot="1" x14ac:dyDescent="0.3">
      <c r="A3" s="74"/>
      <c r="B3" s="81" t="s">
        <v>92</v>
      </c>
      <c r="C3" s="82"/>
      <c r="D3" s="82"/>
      <c r="E3" s="82"/>
      <c r="F3" s="83"/>
    </row>
    <row r="4" spans="1:6" s="38" customFormat="1" ht="145" customHeight="1" thickBot="1" x14ac:dyDescent="0.3">
      <c r="A4" s="86" t="s">
        <v>107</v>
      </c>
      <c r="B4" s="87"/>
      <c r="C4" s="87"/>
      <c r="D4" s="87"/>
      <c r="E4" s="87"/>
      <c r="F4" s="88"/>
    </row>
    <row r="5" spans="1:6" ht="15" customHeight="1" x14ac:dyDescent="0.3">
      <c r="A5" s="89" t="s">
        <v>11</v>
      </c>
      <c r="B5" s="90"/>
      <c r="C5" s="60" t="s">
        <v>12</v>
      </c>
      <c r="D5" s="60" t="s">
        <v>13</v>
      </c>
      <c r="E5" s="60" t="s">
        <v>14</v>
      </c>
      <c r="F5" s="61" t="s">
        <v>15</v>
      </c>
    </row>
    <row r="6" spans="1:6" ht="15" customHeight="1" x14ac:dyDescent="0.3">
      <c r="A6" s="91" t="s">
        <v>16</v>
      </c>
      <c r="B6" s="92"/>
      <c r="C6" s="48"/>
      <c r="D6" s="48"/>
      <c r="E6" s="49"/>
      <c r="F6" s="19"/>
    </row>
    <row r="7" spans="1:6" ht="15" customHeight="1" x14ac:dyDescent="0.3">
      <c r="A7" s="70" t="s">
        <v>17</v>
      </c>
      <c r="B7" s="71"/>
      <c r="C7" s="48"/>
      <c r="D7" s="50"/>
      <c r="E7" s="51"/>
      <c r="F7" s="20"/>
    </row>
    <row r="8" spans="1:6" ht="15" customHeight="1" x14ac:dyDescent="0.3">
      <c r="A8" s="93" t="s">
        <v>18</v>
      </c>
      <c r="B8" s="94"/>
      <c r="C8" s="48" t="s">
        <v>19</v>
      </c>
      <c r="D8" s="52">
        <v>0.04</v>
      </c>
      <c r="E8" s="51">
        <f>Foglio3!$J$3</f>
        <v>30.83</v>
      </c>
      <c r="F8" s="20">
        <f>(D8*E8)</f>
        <v>1.2331999999999999</v>
      </c>
    </row>
    <row r="9" spans="1:6" ht="15" customHeight="1" x14ac:dyDescent="0.3">
      <c r="A9" s="93" t="s">
        <v>20</v>
      </c>
      <c r="B9" s="94"/>
      <c r="C9" s="48" t="s">
        <v>19</v>
      </c>
      <c r="D9" s="52">
        <v>0.04</v>
      </c>
      <c r="E9" s="51">
        <f>Foglio3!$J$4</f>
        <v>28.62</v>
      </c>
      <c r="F9" s="20">
        <f>(D9*E9)</f>
        <v>1.1448</v>
      </c>
    </row>
    <row r="10" spans="1:6" ht="15" customHeight="1" x14ac:dyDescent="0.3">
      <c r="A10" s="70" t="s">
        <v>93</v>
      </c>
      <c r="B10" s="71"/>
      <c r="C10" s="48"/>
      <c r="D10" s="50"/>
      <c r="E10" s="51"/>
      <c r="F10" s="20"/>
    </row>
    <row r="11" spans="1:6" ht="15" customHeight="1" x14ac:dyDescent="0.3">
      <c r="A11" s="93" t="s">
        <v>18</v>
      </c>
      <c r="B11" s="94"/>
      <c r="C11" s="48" t="s">
        <v>19</v>
      </c>
      <c r="D11" s="52">
        <v>2.5000000000000001E-2</v>
      </c>
      <c r="E11" s="51">
        <f>Foglio3!$J$3</f>
        <v>30.83</v>
      </c>
      <c r="F11" s="20">
        <f>(D11*E11)</f>
        <v>0.77075000000000005</v>
      </c>
    </row>
    <row r="12" spans="1:6" ht="15" customHeight="1" x14ac:dyDescent="0.3">
      <c r="A12" s="93" t="s">
        <v>20</v>
      </c>
      <c r="B12" s="94"/>
      <c r="C12" s="48" t="s">
        <v>19</v>
      </c>
      <c r="D12" s="52">
        <v>2.5000000000000001E-2</v>
      </c>
      <c r="E12" s="51">
        <f>Foglio3!$J$4</f>
        <v>28.62</v>
      </c>
      <c r="F12" s="20">
        <f>(D12*E12)</f>
        <v>0.71550000000000002</v>
      </c>
    </row>
    <row r="13" spans="1:6" ht="15" customHeight="1" x14ac:dyDescent="0.3">
      <c r="A13" s="70" t="s">
        <v>94</v>
      </c>
      <c r="B13" s="71"/>
      <c r="C13" s="48"/>
      <c r="D13" s="52"/>
      <c r="E13" s="51"/>
      <c r="F13" s="20"/>
    </row>
    <row r="14" spans="1:6" ht="15" customHeight="1" x14ac:dyDescent="0.3">
      <c r="A14" s="93" t="s">
        <v>18</v>
      </c>
      <c r="B14" s="94"/>
      <c r="C14" s="48" t="s">
        <v>19</v>
      </c>
      <c r="D14" s="52">
        <v>0.2</v>
      </c>
      <c r="E14" s="51">
        <f>Foglio3!$J$3</f>
        <v>30.83</v>
      </c>
      <c r="F14" s="20">
        <f>(D14*E14)</f>
        <v>6.1660000000000004</v>
      </c>
    </row>
    <row r="15" spans="1:6" ht="15" customHeight="1" x14ac:dyDescent="0.3">
      <c r="A15" s="93" t="s">
        <v>20</v>
      </c>
      <c r="B15" s="94"/>
      <c r="C15" s="48" t="s">
        <v>19</v>
      </c>
      <c r="D15" s="52">
        <v>0.2</v>
      </c>
      <c r="E15" s="51">
        <f>Foglio3!$J$4</f>
        <v>28.62</v>
      </c>
      <c r="F15" s="20">
        <f>(D15*E15)</f>
        <v>5.7240000000000002</v>
      </c>
    </row>
    <row r="16" spans="1:6" ht="15" customHeight="1" x14ac:dyDescent="0.3">
      <c r="A16" s="64"/>
      <c r="B16" s="65"/>
      <c r="C16" s="48"/>
      <c r="D16" s="52"/>
      <c r="E16" s="51"/>
      <c r="F16" s="20"/>
    </row>
    <row r="17" spans="1:6" ht="15" customHeight="1" x14ac:dyDescent="0.3">
      <c r="A17" s="91"/>
      <c r="B17" s="92"/>
      <c r="C17" s="48"/>
      <c r="D17" s="52"/>
      <c r="E17" s="54" t="s">
        <v>23</v>
      </c>
      <c r="F17" s="22">
        <f>SUM(F8:F15)</f>
        <v>15.754250000000001</v>
      </c>
    </row>
    <row r="18" spans="1:6" ht="15" customHeight="1" x14ac:dyDescent="0.3">
      <c r="A18" s="91" t="s">
        <v>24</v>
      </c>
      <c r="B18" s="92"/>
      <c r="C18" s="49"/>
      <c r="D18" s="55"/>
      <c r="E18" s="49"/>
      <c r="F18" s="24"/>
    </row>
    <row r="19" spans="1:6" ht="15" customHeight="1" x14ac:dyDescent="0.3">
      <c r="A19" s="95" t="s">
        <v>50</v>
      </c>
      <c r="B19" s="96"/>
      <c r="C19" s="48" t="s">
        <v>26</v>
      </c>
      <c r="D19" s="52">
        <v>4.75</v>
      </c>
      <c r="E19" s="51">
        <f>Foglio3!D14</f>
        <v>4.18</v>
      </c>
      <c r="F19" s="20">
        <f xml:space="preserve"> E19*D19</f>
        <v>19.854999999999997</v>
      </c>
    </row>
    <row r="20" spans="1:6" ht="15" customHeight="1" x14ac:dyDescent="0.3">
      <c r="A20" s="63" t="s">
        <v>27</v>
      </c>
      <c r="B20" s="66"/>
      <c r="C20" s="48" t="s">
        <v>28</v>
      </c>
      <c r="D20" s="52">
        <v>0.55000000000000004</v>
      </c>
      <c r="E20" s="51">
        <f>Foglio3!D9</f>
        <v>3.78</v>
      </c>
      <c r="F20" s="20">
        <f xml:space="preserve"> E20*D20</f>
        <v>2.0790000000000002</v>
      </c>
    </row>
    <row r="21" spans="1:6" ht="15" customHeight="1" x14ac:dyDescent="0.3">
      <c r="A21" s="95" t="s">
        <v>50</v>
      </c>
      <c r="B21" s="96"/>
      <c r="C21" s="48" t="s">
        <v>26</v>
      </c>
      <c r="D21" s="52">
        <v>0.5</v>
      </c>
      <c r="E21" s="51">
        <f>Foglio3!D14</f>
        <v>4.18</v>
      </c>
      <c r="F21" s="20">
        <f xml:space="preserve"> E21*D21*D20</f>
        <v>1.1495</v>
      </c>
    </row>
    <row r="22" spans="1:6" ht="15" customHeight="1" x14ac:dyDescent="0.3">
      <c r="A22" s="63"/>
      <c r="B22" s="66"/>
      <c r="C22" s="48"/>
      <c r="D22" s="52"/>
      <c r="E22" s="51"/>
      <c r="F22" s="20"/>
    </row>
    <row r="23" spans="1:6" ht="15" customHeight="1" x14ac:dyDescent="0.3">
      <c r="A23" s="97"/>
      <c r="B23" s="98"/>
      <c r="C23" s="67"/>
      <c r="D23" s="67"/>
      <c r="E23" s="54" t="s">
        <v>29</v>
      </c>
      <c r="F23" s="22">
        <f>SUM(F19:F22)</f>
        <v>23.083499999999997</v>
      </c>
    </row>
    <row r="24" spans="1:6" ht="15" customHeight="1" x14ac:dyDescent="0.3">
      <c r="A24" s="91" t="s">
        <v>30</v>
      </c>
      <c r="B24" s="92"/>
      <c r="C24" s="49"/>
      <c r="D24" s="52"/>
      <c r="E24" s="49"/>
      <c r="F24" s="24"/>
    </row>
    <row r="25" spans="1:6" ht="15" customHeight="1" x14ac:dyDescent="0.3">
      <c r="A25" s="95" t="s">
        <v>31</v>
      </c>
      <c r="B25" s="96"/>
      <c r="C25" s="48" t="s">
        <v>26</v>
      </c>
      <c r="D25" s="52">
        <f>+D19+D20+D21</f>
        <v>5.8</v>
      </c>
      <c r="E25" s="57">
        <f>0.018</f>
        <v>1.7999999999999999E-2</v>
      </c>
      <c r="F25" s="20">
        <f xml:space="preserve"> E25*D25</f>
        <v>0.10439999999999999</v>
      </c>
    </row>
    <row r="26" spans="1:6" ht="15" customHeight="1" x14ac:dyDescent="0.3">
      <c r="A26" s="63"/>
      <c r="B26" s="66"/>
      <c r="C26" s="48"/>
      <c r="D26" s="52"/>
      <c r="E26" s="57"/>
      <c r="F26" s="20"/>
    </row>
    <row r="27" spans="1:6" ht="15" customHeight="1" x14ac:dyDescent="0.3">
      <c r="A27" s="106"/>
      <c r="B27" s="107"/>
      <c r="C27" s="49"/>
      <c r="D27" s="49"/>
      <c r="E27" s="54" t="s">
        <v>33</v>
      </c>
      <c r="F27" s="22">
        <f>SUM(F25:F25)</f>
        <v>0.10439999999999999</v>
      </c>
    </row>
    <row r="28" spans="1:6" ht="15" customHeight="1" x14ac:dyDescent="0.3">
      <c r="A28" s="108"/>
      <c r="B28" s="109"/>
      <c r="C28" s="67"/>
      <c r="D28" s="67"/>
      <c r="E28" s="67"/>
      <c r="F28" s="27"/>
    </row>
    <row r="29" spans="1:6" ht="15" customHeight="1" x14ac:dyDescent="0.3">
      <c r="A29" s="108"/>
      <c r="B29" s="109"/>
      <c r="C29" s="67"/>
      <c r="D29" s="67"/>
      <c r="E29" s="59" t="s">
        <v>34</v>
      </c>
      <c r="F29" s="20">
        <f>F17+F23+F27</f>
        <v>38.942149999999998</v>
      </c>
    </row>
    <row r="30" spans="1:6" ht="15" customHeight="1" x14ac:dyDescent="0.3">
      <c r="A30" s="106"/>
      <c r="B30" s="107"/>
      <c r="C30" s="49"/>
      <c r="D30" s="49"/>
      <c r="E30" s="59" t="s">
        <v>35</v>
      </c>
      <c r="F30" s="20">
        <f>F29*0.17</f>
        <v>6.6201654999999997</v>
      </c>
    </row>
    <row r="31" spans="1:6" ht="15" customHeight="1" x14ac:dyDescent="0.3">
      <c r="A31" s="108"/>
      <c r="B31" s="109"/>
      <c r="C31" s="67"/>
      <c r="D31" s="67"/>
      <c r="E31" s="59" t="s">
        <v>36</v>
      </c>
      <c r="F31" s="20">
        <f>(F29+F30)*0.1</f>
        <v>4.5562315499999997</v>
      </c>
    </row>
    <row r="32" spans="1:6" ht="15" customHeight="1" thickBot="1" x14ac:dyDescent="0.3">
      <c r="A32" s="99" t="s">
        <v>115</v>
      </c>
      <c r="B32" s="100"/>
      <c r="C32" s="100"/>
      <c r="D32" s="100"/>
      <c r="E32" s="100"/>
      <c r="F32" s="101"/>
    </row>
    <row r="33" spans="1:6" ht="33" customHeight="1" thickBot="1" x14ac:dyDescent="0.3">
      <c r="A33" s="102"/>
      <c r="B33" s="103"/>
      <c r="C33" s="104" t="s">
        <v>37</v>
      </c>
      <c r="D33" s="104"/>
      <c r="E33" s="104"/>
      <c r="F33" s="28">
        <f>F29+F30+F31</f>
        <v>50.118547049999997</v>
      </c>
    </row>
  </sheetData>
  <mergeCells count="31">
    <mergeCell ref="A33:B33"/>
    <mergeCell ref="C33:E33"/>
    <mergeCell ref="A27:B27"/>
    <mergeCell ref="A28:B28"/>
    <mergeCell ref="A29:B29"/>
    <mergeCell ref="A30:B30"/>
    <mergeCell ref="A31:B31"/>
    <mergeCell ref="A32:F32"/>
    <mergeCell ref="A25:B25"/>
    <mergeCell ref="A12:B12"/>
    <mergeCell ref="A13:B13"/>
    <mergeCell ref="A14:B14"/>
    <mergeCell ref="A15:B15"/>
    <mergeCell ref="A17:B17"/>
    <mergeCell ref="A18:B18"/>
    <mergeCell ref="A19:B19"/>
    <mergeCell ref="A21:B21"/>
    <mergeCell ref="A23:B23"/>
    <mergeCell ref="A24:B24"/>
    <mergeCell ref="A11:B11"/>
    <mergeCell ref="A1:A3"/>
    <mergeCell ref="B1:F1"/>
    <mergeCell ref="B2:F2"/>
    <mergeCell ref="B3:F3"/>
    <mergeCell ref="A4:F4"/>
    <mergeCell ref="A5:B5"/>
    <mergeCell ref="A6:B6"/>
    <mergeCell ref="A7:B7"/>
    <mergeCell ref="A8:B8"/>
    <mergeCell ref="A9:B9"/>
    <mergeCell ref="A10:B10"/>
  </mergeCells>
  <printOptions gridLines="1"/>
  <pageMargins left="0.51181102362204722" right="0.51181102362204722" top="0.39370078740157483" bottom="0.3937007874015748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EAC9-AFA8-405F-88A2-EEAA559A4BFA}">
  <sheetPr>
    <pageSetUpPr fitToPage="1"/>
  </sheetPr>
  <dimension ref="A1:F35"/>
  <sheetViews>
    <sheetView zoomScaleNormal="100" workbookViewId="0">
      <selection activeCell="B2" sqref="B2:F2"/>
    </sheetView>
  </sheetViews>
  <sheetFormatPr defaultColWidth="9.08984375" defaultRowHeight="12.5" x14ac:dyDescent="0.25"/>
  <cols>
    <col min="1" max="1" width="28.6328125" style="2" customWidth="1"/>
    <col min="2" max="3" width="20.6328125" style="2" customWidth="1"/>
    <col min="4" max="4" width="28.6328125" style="2" customWidth="1"/>
    <col min="5" max="5" width="30.81640625" style="2" customWidth="1"/>
    <col min="6" max="6" width="28.6328125" style="2" customWidth="1"/>
    <col min="7" max="16384" width="9.08984375" style="2"/>
  </cols>
  <sheetData>
    <row r="1" spans="1:6" ht="20.149999999999999" customHeight="1" x14ac:dyDescent="0.3">
      <c r="A1" s="72" t="s">
        <v>119</v>
      </c>
      <c r="B1" s="75" t="s">
        <v>86</v>
      </c>
      <c r="C1" s="76"/>
      <c r="D1" s="76"/>
      <c r="E1" s="76"/>
      <c r="F1" s="77"/>
    </row>
    <row r="2" spans="1:6" ht="20.149999999999999" customHeight="1" x14ac:dyDescent="0.25">
      <c r="A2" s="73"/>
      <c r="B2" s="78" t="s">
        <v>87</v>
      </c>
      <c r="C2" s="79"/>
      <c r="D2" s="79"/>
      <c r="E2" s="79"/>
      <c r="F2" s="80"/>
    </row>
    <row r="3" spans="1:6" ht="20.149999999999999" customHeight="1" thickBot="1" x14ac:dyDescent="0.3">
      <c r="A3" s="74"/>
      <c r="B3" s="81" t="s">
        <v>88</v>
      </c>
      <c r="C3" s="82"/>
      <c r="D3" s="82"/>
      <c r="E3" s="82"/>
      <c r="F3" s="83"/>
    </row>
    <row r="4" spans="1:6" s="38" customFormat="1" ht="145" customHeight="1" thickBot="1" x14ac:dyDescent="0.3">
      <c r="A4" s="86" t="s">
        <v>111</v>
      </c>
      <c r="B4" s="87"/>
      <c r="C4" s="87"/>
      <c r="D4" s="87"/>
      <c r="E4" s="87"/>
      <c r="F4" s="88"/>
    </row>
    <row r="5" spans="1:6" ht="15" customHeight="1" x14ac:dyDescent="0.3">
      <c r="A5" s="89" t="s">
        <v>11</v>
      </c>
      <c r="B5" s="90"/>
      <c r="C5" s="60" t="s">
        <v>12</v>
      </c>
      <c r="D5" s="60" t="s">
        <v>13</v>
      </c>
      <c r="E5" s="60" t="s">
        <v>14</v>
      </c>
      <c r="F5" s="61" t="s">
        <v>15</v>
      </c>
    </row>
    <row r="6" spans="1:6" ht="15" customHeight="1" x14ac:dyDescent="0.3">
      <c r="A6" s="91" t="s">
        <v>16</v>
      </c>
      <c r="B6" s="92"/>
      <c r="C6" s="48"/>
      <c r="D6" s="48"/>
      <c r="E6" s="49"/>
      <c r="F6" s="19"/>
    </row>
    <row r="7" spans="1:6" ht="15" customHeight="1" x14ac:dyDescent="0.3">
      <c r="A7" s="70" t="s">
        <v>17</v>
      </c>
      <c r="B7" s="71"/>
      <c r="C7" s="48"/>
      <c r="D7" s="50"/>
      <c r="E7" s="51"/>
      <c r="F7" s="20"/>
    </row>
    <row r="8" spans="1:6" ht="15" customHeight="1" x14ac:dyDescent="0.3">
      <c r="A8" s="93" t="s">
        <v>18</v>
      </c>
      <c r="B8" s="94"/>
      <c r="C8" s="48" t="s">
        <v>19</v>
      </c>
      <c r="D8" s="52">
        <v>2.5000000000000001E-2</v>
      </c>
      <c r="E8" s="51">
        <f>Foglio3!$J$3</f>
        <v>30.83</v>
      </c>
      <c r="F8" s="20">
        <f>(D8*E8)</f>
        <v>0.77075000000000005</v>
      </c>
    </row>
    <row r="9" spans="1:6" ht="15" customHeight="1" x14ac:dyDescent="0.3">
      <c r="A9" s="93" t="s">
        <v>20</v>
      </c>
      <c r="B9" s="94"/>
      <c r="C9" s="48" t="s">
        <v>19</v>
      </c>
      <c r="D9" s="52">
        <v>2.5000000000000001E-2</v>
      </c>
      <c r="E9" s="51">
        <f>Foglio3!$J$4</f>
        <v>28.62</v>
      </c>
      <c r="F9" s="20">
        <f>(D9*E9)</f>
        <v>0.71550000000000002</v>
      </c>
    </row>
    <row r="10" spans="1:6" ht="15" customHeight="1" x14ac:dyDescent="0.3">
      <c r="A10" s="70" t="s">
        <v>66</v>
      </c>
      <c r="B10" s="71"/>
      <c r="C10" s="48"/>
      <c r="D10" s="50"/>
      <c r="E10" s="51"/>
      <c r="F10" s="20"/>
    </row>
    <row r="11" spans="1:6" ht="15" customHeight="1" x14ac:dyDescent="0.3">
      <c r="A11" s="93" t="s">
        <v>18</v>
      </c>
      <c r="B11" s="94"/>
      <c r="C11" s="48" t="s">
        <v>19</v>
      </c>
      <c r="D11" s="52">
        <v>2.5000000000000001E-2</v>
      </c>
      <c r="E11" s="51">
        <f>Foglio3!$J$3</f>
        <v>30.83</v>
      </c>
      <c r="F11" s="20">
        <f>(D11*E11)</f>
        <v>0.77075000000000005</v>
      </c>
    </row>
    <row r="12" spans="1:6" ht="15" customHeight="1" x14ac:dyDescent="0.3">
      <c r="A12" s="93" t="s">
        <v>20</v>
      </c>
      <c r="B12" s="94"/>
      <c r="C12" s="48" t="s">
        <v>19</v>
      </c>
      <c r="D12" s="52">
        <v>2.5000000000000001E-2</v>
      </c>
      <c r="E12" s="51">
        <f>Foglio3!$J$4</f>
        <v>28.62</v>
      </c>
      <c r="F12" s="20">
        <f>(D12*E12)</f>
        <v>0.71550000000000002</v>
      </c>
    </row>
    <row r="13" spans="1:6" ht="15" customHeight="1" x14ac:dyDescent="0.3">
      <c r="A13" s="70" t="s">
        <v>89</v>
      </c>
      <c r="B13" s="71"/>
      <c r="C13" s="48"/>
      <c r="D13" s="52"/>
      <c r="E13" s="51"/>
      <c r="F13" s="20"/>
    </row>
    <row r="14" spans="1:6" ht="15" customHeight="1" x14ac:dyDescent="0.3">
      <c r="A14" s="93" t="s">
        <v>18</v>
      </c>
      <c r="B14" s="94"/>
      <c r="C14" s="48" t="s">
        <v>19</v>
      </c>
      <c r="D14" s="52">
        <v>0.2</v>
      </c>
      <c r="E14" s="51">
        <f>Foglio3!$J$3</f>
        <v>30.83</v>
      </c>
      <c r="F14" s="20">
        <f>(D14*E14)</f>
        <v>6.1660000000000004</v>
      </c>
    </row>
    <row r="15" spans="1:6" ht="15" customHeight="1" x14ac:dyDescent="0.3">
      <c r="A15" s="93" t="s">
        <v>20</v>
      </c>
      <c r="B15" s="94"/>
      <c r="C15" s="48" t="s">
        <v>19</v>
      </c>
      <c r="D15" s="52">
        <v>0.2</v>
      </c>
      <c r="E15" s="51">
        <f>Foglio3!$J$4</f>
        <v>28.62</v>
      </c>
      <c r="F15" s="20">
        <f>(D15*E15)</f>
        <v>5.7240000000000002</v>
      </c>
    </row>
    <row r="16" spans="1:6" ht="15" customHeight="1" x14ac:dyDescent="0.3">
      <c r="A16" s="64"/>
      <c r="B16" s="65"/>
      <c r="C16" s="48"/>
      <c r="D16" s="52"/>
      <c r="E16" s="51"/>
      <c r="F16" s="20"/>
    </row>
    <row r="17" spans="1:6" ht="15" customHeight="1" x14ac:dyDescent="0.3">
      <c r="A17" s="91"/>
      <c r="B17" s="92"/>
      <c r="C17" s="48"/>
      <c r="D17" s="52"/>
      <c r="E17" s="54" t="s">
        <v>23</v>
      </c>
      <c r="F17" s="22">
        <f>SUM(F8:F15)</f>
        <v>14.862500000000001</v>
      </c>
    </row>
    <row r="18" spans="1:6" ht="15" customHeight="1" x14ac:dyDescent="0.3">
      <c r="A18" s="91" t="s">
        <v>24</v>
      </c>
      <c r="B18" s="92"/>
      <c r="C18" s="49"/>
      <c r="D18" s="55"/>
      <c r="E18" s="49"/>
      <c r="F18" s="24"/>
    </row>
    <row r="19" spans="1:6" ht="15" customHeight="1" x14ac:dyDescent="0.3">
      <c r="A19" s="95" t="s">
        <v>49</v>
      </c>
      <c r="B19" s="96"/>
      <c r="C19" s="48" t="s">
        <v>68</v>
      </c>
      <c r="D19" s="52">
        <v>1</v>
      </c>
      <c r="E19" s="51">
        <f>Foglio3!D13</f>
        <v>15.58</v>
      </c>
      <c r="F19" s="20">
        <f xml:space="preserve"> E19*D19</f>
        <v>15.58</v>
      </c>
    </row>
    <row r="20" spans="1:6" ht="15" customHeight="1" x14ac:dyDescent="0.3">
      <c r="A20" s="63" t="s">
        <v>27</v>
      </c>
      <c r="B20" s="66"/>
      <c r="C20" s="48" t="s">
        <v>28</v>
      </c>
      <c r="D20" s="52">
        <v>1.4</v>
      </c>
      <c r="E20" s="51">
        <f>Foglio3!D9</f>
        <v>3.78</v>
      </c>
      <c r="F20" s="20">
        <f xml:space="preserve"> E20*D20</f>
        <v>5.2919999999999998</v>
      </c>
    </row>
    <row r="21" spans="1:6" ht="15" customHeight="1" x14ac:dyDescent="0.3">
      <c r="A21" s="95" t="s">
        <v>47</v>
      </c>
      <c r="B21" s="96"/>
      <c r="C21" s="48" t="s">
        <v>26</v>
      </c>
      <c r="D21" s="52">
        <v>0.85</v>
      </c>
      <c r="E21" s="51">
        <f>Foglio3!D11</f>
        <v>9.6300000000000008</v>
      </c>
      <c r="F21" s="20">
        <f xml:space="preserve"> E21*D21</f>
        <v>8.1855000000000011</v>
      </c>
    </row>
    <row r="22" spans="1:6" ht="15" customHeight="1" x14ac:dyDescent="0.3">
      <c r="A22" s="63" t="s">
        <v>48</v>
      </c>
      <c r="B22" s="66"/>
      <c r="C22" s="48" t="s">
        <v>26</v>
      </c>
      <c r="D22" s="52">
        <v>3.75</v>
      </c>
      <c r="E22" s="51">
        <f>Foglio3!D12</f>
        <v>1.24</v>
      </c>
      <c r="F22" s="20">
        <f xml:space="preserve"> E22*D22</f>
        <v>4.6500000000000004</v>
      </c>
    </row>
    <row r="23" spans="1:6" ht="15" customHeight="1" x14ac:dyDescent="0.3">
      <c r="A23" s="95"/>
      <c r="B23" s="96"/>
      <c r="C23" s="48"/>
      <c r="D23" s="52"/>
      <c r="E23" s="51"/>
      <c r="F23" s="20"/>
    </row>
    <row r="24" spans="1:6" ht="15" customHeight="1" x14ac:dyDescent="0.3">
      <c r="A24" s="91"/>
      <c r="B24" s="92"/>
      <c r="C24" s="49"/>
      <c r="D24" s="52"/>
      <c r="E24" s="54" t="s">
        <v>29</v>
      </c>
      <c r="F24" s="22">
        <f>SUM(F19:F23)</f>
        <v>33.707500000000003</v>
      </c>
    </row>
    <row r="25" spans="1:6" ht="15" customHeight="1" x14ac:dyDescent="0.3">
      <c r="A25" s="91" t="s">
        <v>30</v>
      </c>
      <c r="B25" s="92"/>
      <c r="C25" s="48"/>
      <c r="D25" s="52"/>
      <c r="E25" s="57"/>
      <c r="F25" s="20"/>
    </row>
    <row r="26" spans="1:6" ht="15" customHeight="1" x14ac:dyDescent="0.3">
      <c r="A26" s="63" t="s">
        <v>31</v>
      </c>
      <c r="B26" s="63"/>
      <c r="C26" s="48" t="s">
        <v>26</v>
      </c>
      <c r="D26" s="52">
        <f>+D19+D20+D21+D22</f>
        <v>7</v>
      </c>
      <c r="E26" s="57">
        <f>0.018</f>
        <v>1.7999999999999999E-2</v>
      </c>
      <c r="F26" s="20">
        <f xml:space="preserve"> E26*D26</f>
        <v>0.126</v>
      </c>
    </row>
    <row r="27" spans="1:6" ht="15" customHeight="1" x14ac:dyDescent="0.3">
      <c r="A27" s="63"/>
      <c r="B27" s="66"/>
      <c r="C27" s="48"/>
      <c r="D27" s="52"/>
      <c r="E27" s="51"/>
      <c r="F27" s="20"/>
    </row>
    <row r="28" spans="1:6" ht="15" customHeight="1" x14ac:dyDescent="0.3">
      <c r="A28" s="108"/>
      <c r="B28" s="109"/>
      <c r="C28" s="67"/>
      <c r="D28" s="67"/>
      <c r="E28" s="54" t="s">
        <v>33</v>
      </c>
      <c r="F28" s="22">
        <f>SUM(F26:F26)</f>
        <v>0.126</v>
      </c>
    </row>
    <row r="29" spans="1:6" ht="15" customHeight="1" x14ac:dyDescent="0.3">
      <c r="A29" s="108"/>
      <c r="B29" s="109"/>
      <c r="C29" s="67"/>
      <c r="D29" s="67"/>
      <c r="E29" s="59"/>
      <c r="F29" s="20"/>
    </row>
    <row r="30" spans="1:6" ht="12.5" customHeight="1" x14ac:dyDescent="0.3">
      <c r="A30" s="108"/>
      <c r="B30" s="109"/>
      <c r="C30" s="67"/>
      <c r="D30" s="67"/>
      <c r="E30" s="59" t="s">
        <v>34</v>
      </c>
      <c r="F30" s="20">
        <f>F18+F24+F28</f>
        <v>33.833500000000001</v>
      </c>
    </row>
    <row r="31" spans="1:6" ht="14" x14ac:dyDescent="0.3">
      <c r="A31" s="106"/>
      <c r="B31" s="107"/>
      <c r="C31" s="49"/>
      <c r="D31" s="49"/>
      <c r="E31" s="59" t="s">
        <v>35</v>
      </c>
      <c r="F31" s="20">
        <f>F30*0.17</f>
        <v>5.7516950000000007</v>
      </c>
    </row>
    <row r="32" spans="1:6" ht="14" x14ac:dyDescent="0.3">
      <c r="A32" s="108"/>
      <c r="B32" s="109"/>
      <c r="C32" s="67"/>
      <c r="D32" s="67"/>
      <c r="E32" s="59" t="s">
        <v>36</v>
      </c>
      <c r="F32" s="20">
        <f>(F30+F31)*0.1</f>
        <v>3.9585195</v>
      </c>
    </row>
    <row r="33" spans="1:6" ht="13" thickBot="1" x14ac:dyDescent="0.3">
      <c r="A33" s="99" t="s">
        <v>115</v>
      </c>
      <c r="B33" s="100"/>
      <c r="C33" s="100"/>
      <c r="D33" s="100"/>
      <c r="E33" s="100"/>
      <c r="F33" s="101"/>
    </row>
    <row r="34" spans="1:6" ht="20.5" customHeight="1" thickBot="1" x14ac:dyDescent="0.3">
      <c r="A34" s="102"/>
      <c r="B34" s="103"/>
      <c r="C34" s="110" t="s">
        <v>37</v>
      </c>
      <c r="D34" s="110"/>
      <c r="E34" s="110"/>
      <c r="F34" s="69">
        <f>F30+F31+F32</f>
        <v>43.5437145</v>
      </c>
    </row>
    <row r="35" spans="1:6" ht="15" customHeight="1" x14ac:dyDescent="0.25"/>
  </sheetData>
  <mergeCells count="31">
    <mergeCell ref="A34:B34"/>
    <mergeCell ref="C34:E34"/>
    <mergeCell ref="A29:B29"/>
    <mergeCell ref="A30:B30"/>
    <mergeCell ref="A31:B31"/>
    <mergeCell ref="A32:B32"/>
    <mergeCell ref="A33:F33"/>
    <mergeCell ref="A28:B28"/>
    <mergeCell ref="A12:B12"/>
    <mergeCell ref="A13:B13"/>
    <mergeCell ref="A14:B14"/>
    <mergeCell ref="A15:B15"/>
    <mergeCell ref="A17:B17"/>
    <mergeCell ref="A18:B18"/>
    <mergeCell ref="A19:B19"/>
    <mergeCell ref="A24:B24"/>
    <mergeCell ref="A25:B25"/>
    <mergeCell ref="A21:B21"/>
    <mergeCell ref="A23:B23"/>
    <mergeCell ref="A11:B11"/>
    <mergeCell ref="A1:A3"/>
    <mergeCell ref="B1:F1"/>
    <mergeCell ref="B2:F2"/>
    <mergeCell ref="B3:F3"/>
    <mergeCell ref="A4:F4"/>
    <mergeCell ref="A5:B5"/>
    <mergeCell ref="A6:B6"/>
    <mergeCell ref="A7:B7"/>
    <mergeCell ref="A8:B8"/>
    <mergeCell ref="A9:B9"/>
    <mergeCell ref="A10:B10"/>
  </mergeCells>
  <printOptions gridLines="1"/>
  <pageMargins left="0.51181102362204722" right="0.51181102362204722" top="0.39370078740157483" bottom="0.3937007874015748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2D0C-65B5-4A9B-A774-F81580341B84}">
  <sheetPr>
    <pageSetUpPr fitToPage="1"/>
  </sheetPr>
  <dimension ref="A1:F30"/>
  <sheetViews>
    <sheetView zoomScaleNormal="100" workbookViewId="0">
      <selection sqref="A1:A3"/>
    </sheetView>
  </sheetViews>
  <sheetFormatPr defaultColWidth="9.08984375" defaultRowHeight="12.5" x14ac:dyDescent="0.25"/>
  <cols>
    <col min="1" max="1" width="28.6328125" style="2" customWidth="1"/>
    <col min="2" max="2" width="25.36328125" style="2" customWidth="1"/>
    <col min="3" max="3" width="20.6328125" style="2" customWidth="1"/>
    <col min="4" max="4" width="28.6328125" style="2" customWidth="1"/>
    <col min="5" max="5" width="30.81640625" style="2" customWidth="1"/>
    <col min="6" max="6" width="28.6328125" style="2" customWidth="1"/>
    <col min="7" max="16384" width="9.08984375" style="2"/>
  </cols>
  <sheetData>
    <row r="1" spans="1:6" ht="20.149999999999999" customHeight="1" x14ac:dyDescent="0.3">
      <c r="A1" s="72" t="s">
        <v>120</v>
      </c>
      <c r="B1" s="75" t="s">
        <v>95</v>
      </c>
      <c r="C1" s="76"/>
      <c r="D1" s="76"/>
      <c r="E1" s="76"/>
      <c r="F1" s="77"/>
    </row>
    <row r="2" spans="1:6" ht="20.149999999999999" customHeight="1" x14ac:dyDescent="0.25">
      <c r="A2" s="73"/>
      <c r="B2" s="78" t="s">
        <v>96</v>
      </c>
      <c r="C2" s="79"/>
      <c r="D2" s="79"/>
      <c r="E2" s="79"/>
      <c r="F2" s="80"/>
    </row>
    <row r="3" spans="1:6" ht="20.149999999999999" customHeight="1" thickBot="1" x14ac:dyDescent="0.3">
      <c r="A3" s="74"/>
      <c r="B3" s="81" t="s">
        <v>97</v>
      </c>
      <c r="C3" s="82"/>
      <c r="D3" s="82"/>
      <c r="E3" s="82"/>
      <c r="F3" s="83"/>
    </row>
    <row r="4" spans="1:6" s="38" customFormat="1" ht="145" customHeight="1" thickBot="1" x14ac:dyDescent="0.3">
      <c r="A4" s="86" t="s">
        <v>110</v>
      </c>
      <c r="B4" s="87"/>
      <c r="C4" s="87"/>
      <c r="D4" s="87"/>
      <c r="E4" s="87"/>
      <c r="F4" s="88"/>
    </row>
    <row r="5" spans="1:6" ht="15" customHeight="1" x14ac:dyDescent="0.3">
      <c r="A5" s="89" t="s">
        <v>11</v>
      </c>
      <c r="B5" s="90"/>
      <c r="C5" s="60" t="s">
        <v>12</v>
      </c>
      <c r="D5" s="60" t="s">
        <v>13</v>
      </c>
      <c r="E5" s="60" t="s">
        <v>14</v>
      </c>
      <c r="F5" s="61" t="s">
        <v>15</v>
      </c>
    </row>
    <row r="6" spans="1:6" ht="15" customHeight="1" x14ac:dyDescent="0.3">
      <c r="A6" s="91" t="s">
        <v>16</v>
      </c>
      <c r="B6" s="92"/>
      <c r="C6" s="48"/>
      <c r="D6" s="48"/>
      <c r="E6" s="48"/>
      <c r="F6" s="19"/>
    </row>
    <row r="7" spans="1:6" ht="15" customHeight="1" x14ac:dyDescent="0.3">
      <c r="A7" s="70" t="s">
        <v>17</v>
      </c>
      <c r="B7" s="71"/>
      <c r="C7" s="48"/>
      <c r="D7" s="48"/>
      <c r="E7" s="50"/>
      <c r="F7" s="24"/>
    </row>
    <row r="8" spans="1:6" ht="15" customHeight="1" x14ac:dyDescent="0.3">
      <c r="A8" s="93" t="s">
        <v>18</v>
      </c>
      <c r="B8" s="94"/>
      <c r="C8" s="48" t="s">
        <v>19</v>
      </c>
      <c r="D8" s="48">
        <v>0.04</v>
      </c>
      <c r="E8" s="51">
        <f>Foglio3!$J$3</f>
        <v>30.83</v>
      </c>
      <c r="F8" s="24">
        <f>(D8*E8)</f>
        <v>1.2331999999999999</v>
      </c>
    </row>
    <row r="9" spans="1:6" ht="15" customHeight="1" x14ac:dyDescent="0.3">
      <c r="A9" s="93" t="s">
        <v>20</v>
      </c>
      <c r="B9" s="94"/>
      <c r="C9" s="48" t="s">
        <v>19</v>
      </c>
      <c r="D9" s="48">
        <v>0.04</v>
      </c>
      <c r="E9" s="51">
        <f>Foglio3!$J$4</f>
        <v>28.62</v>
      </c>
      <c r="F9" s="24">
        <f>(D9*E9)</f>
        <v>1.1448</v>
      </c>
    </row>
    <row r="10" spans="1:6" ht="15" customHeight="1" x14ac:dyDescent="0.3">
      <c r="A10" s="70" t="s">
        <v>98</v>
      </c>
      <c r="B10" s="71"/>
      <c r="C10" s="48"/>
      <c r="D10" s="48"/>
      <c r="E10" s="51"/>
      <c r="F10" s="24"/>
    </row>
    <row r="11" spans="1:6" ht="15" customHeight="1" x14ac:dyDescent="0.3">
      <c r="A11" s="93" t="s">
        <v>18</v>
      </c>
      <c r="B11" s="94"/>
      <c r="C11" s="48" t="s">
        <v>19</v>
      </c>
      <c r="D11" s="48">
        <v>0.15</v>
      </c>
      <c r="E11" s="51">
        <f>Foglio3!$J$3</f>
        <v>30.83</v>
      </c>
      <c r="F11" s="24">
        <f>(D11*E11)</f>
        <v>4.6244999999999994</v>
      </c>
    </row>
    <row r="12" spans="1:6" ht="15" customHeight="1" x14ac:dyDescent="0.3">
      <c r="A12" s="93" t="s">
        <v>20</v>
      </c>
      <c r="B12" s="94"/>
      <c r="C12" s="48" t="s">
        <v>19</v>
      </c>
      <c r="D12" s="48">
        <v>0.15</v>
      </c>
      <c r="E12" s="51">
        <f>Foglio3!$J$4</f>
        <v>28.62</v>
      </c>
      <c r="F12" s="24">
        <f>(D12*E12)</f>
        <v>4.2930000000000001</v>
      </c>
    </row>
    <row r="13" spans="1:6" ht="15" customHeight="1" x14ac:dyDescent="0.3">
      <c r="A13" s="70"/>
      <c r="B13" s="71"/>
      <c r="C13" s="48"/>
      <c r="D13" s="48"/>
      <c r="E13" s="52"/>
      <c r="F13" s="24"/>
    </row>
    <row r="14" spans="1:6" ht="15" customHeight="1" x14ac:dyDescent="0.3">
      <c r="A14" s="93"/>
      <c r="B14" s="94"/>
      <c r="C14" s="48"/>
      <c r="D14" s="48"/>
      <c r="E14" s="54" t="s">
        <v>23</v>
      </c>
      <c r="F14" s="22">
        <f>SUM(F8:F12)</f>
        <v>11.295500000000001</v>
      </c>
    </row>
    <row r="15" spans="1:6" ht="15" customHeight="1" x14ac:dyDescent="0.3">
      <c r="A15" s="91" t="s">
        <v>24</v>
      </c>
      <c r="B15" s="92"/>
      <c r="C15" s="48"/>
      <c r="D15" s="48"/>
      <c r="E15" s="52"/>
      <c r="F15" s="24"/>
    </row>
    <row r="16" spans="1:6" ht="15" customHeight="1" x14ac:dyDescent="0.3">
      <c r="A16" s="93" t="s">
        <v>51</v>
      </c>
      <c r="B16" s="94"/>
      <c r="C16" s="48" t="s">
        <v>26</v>
      </c>
      <c r="D16" s="48">
        <v>2.25</v>
      </c>
      <c r="E16" s="51">
        <f>Foglio3!D15</f>
        <v>6.16</v>
      </c>
      <c r="F16" s="24">
        <f xml:space="preserve"> E16*D16</f>
        <v>13.86</v>
      </c>
    </row>
    <row r="17" spans="1:6" ht="15" customHeight="1" x14ac:dyDescent="0.3">
      <c r="A17" s="93" t="s">
        <v>27</v>
      </c>
      <c r="B17" s="94"/>
      <c r="C17" s="48" t="s">
        <v>28</v>
      </c>
      <c r="D17" s="48">
        <v>0.33</v>
      </c>
      <c r="E17" s="51">
        <f>Foglio3!D9</f>
        <v>3.78</v>
      </c>
      <c r="F17" s="24">
        <f xml:space="preserve"> E17*D17</f>
        <v>1.2474000000000001</v>
      </c>
    </row>
    <row r="18" spans="1:6" ht="15" customHeight="1" x14ac:dyDescent="0.3">
      <c r="A18" s="93" t="s">
        <v>51</v>
      </c>
      <c r="B18" s="94"/>
      <c r="C18" s="48" t="s">
        <v>26</v>
      </c>
      <c r="D18" s="48">
        <v>0.25</v>
      </c>
      <c r="E18" s="51">
        <f>Foglio3!D15</f>
        <v>6.16</v>
      </c>
      <c r="F18" s="24">
        <f xml:space="preserve"> E18*D18*D17</f>
        <v>0.50819999999999999</v>
      </c>
    </row>
    <row r="19" spans="1:6" ht="15" customHeight="1" x14ac:dyDescent="0.3">
      <c r="A19" s="95"/>
      <c r="B19" s="96"/>
      <c r="C19" s="48"/>
      <c r="D19" s="48"/>
      <c r="E19" s="52"/>
      <c r="F19" s="24"/>
    </row>
    <row r="20" spans="1:6" ht="15" customHeight="1" x14ac:dyDescent="0.3">
      <c r="A20" s="95"/>
      <c r="B20" s="96"/>
      <c r="C20" s="48"/>
      <c r="D20" s="48"/>
      <c r="E20" s="54" t="s">
        <v>29</v>
      </c>
      <c r="F20" s="22">
        <f>SUM(F16:F19)</f>
        <v>15.615600000000001</v>
      </c>
    </row>
    <row r="21" spans="1:6" ht="15" customHeight="1" x14ac:dyDescent="0.3">
      <c r="A21" s="91" t="s">
        <v>30</v>
      </c>
      <c r="B21" s="92"/>
      <c r="C21" s="48"/>
      <c r="D21" s="48"/>
      <c r="E21" s="52"/>
      <c r="F21" s="24"/>
    </row>
    <row r="22" spans="1:6" ht="15" customHeight="1" x14ac:dyDescent="0.3">
      <c r="A22" s="95" t="s">
        <v>31</v>
      </c>
      <c r="B22" s="96"/>
      <c r="C22" s="48" t="s">
        <v>26</v>
      </c>
      <c r="D22" s="48">
        <f>SUM(D16:D18)</f>
        <v>2.83</v>
      </c>
      <c r="E22" s="57">
        <f>0.018</f>
        <v>1.7999999999999999E-2</v>
      </c>
      <c r="F22" s="24">
        <f xml:space="preserve"> E22*D22</f>
        <v>5.0939999999999999E-2</v>
      </c>
    </row>
    <row r="23" spans="1:6" ht="15" customHeight="1" x14ac:dyDescent="0.3">
      <c r="A23" s="63"/>
      <c r="B23" s="66"/>
      <c r="C23" s="48"/>
      <c r="D23" s="48"/>
      <c r="E23" s="51"/>
      <c r="F23" s="24"/>
    </row>
    <row r="24" spans="1:6" ht="15" customHeight="1" x14ac:dyDescent="0.3">
      <c r="A24" s="97"/>
      <c r="B24" s="98"/>
      <c r="C24" s="49"/>
      <c r="D24" s="67"/>
      <c r="E24" s="54" t="s">
        <v>33</v>
      </c>
      <c r="F24" s="22">
        <f>SUM(F22:F22)</f>
        <v>5.0939999999999999E-2</v>
      </c>
    </row>
    <row r="25" spans="1:6" ht="15" customHeight="1" x14ac:dyDescent="0.3">
      <c r="A25" s="91"/>
      <c r="B25" s="92"/>
      <c r="C25" s="48"/>
      <c r="D25" s="49"/>
      <c r="E25" s="51"/>
      <c r="F25" s="19"/>
    </row>
    <row r="26" spans="1:6" ht="12.5" customHeight="1" x14ac:dyDescent="0.3">
      <c r="A26" s="108"/>
      <c r="B26" s="109"/>
      <c r="C26" s="67"/>
      <c r="D26" s="67"/>
      <c r="E26" s="59" t="s">
        <v>34</v>
      </c>
      <c r="F26" s="20">
        <f>F14+F20+F24</f>
        <v>26.962040000000002</v>
      </c>
    </row>
    <row r="27" spans="1:6" ht="14" x14ac:dyDescent="0.3">
      <c r="A27" s="106"/>
      <c r="B27" s="107"/>
      <c r="C27" s="49"/>
      <c r="D27" s="49"/>
      <c r="E27" s="59" t="s">
        <v>35</v>
      </c>
      <c r="F27" s="20">
        <f>F26*0.17</f>
        <v>4.5835468000000006</v>
      </c>
    </row>
    <row r="28" spans="1:6" ht="14" x14ac:dyDescent="0.3">
      <c r="A28" s="108"/>
      <c r="B28" s="109"/>
      <c r="C28" s="67"/>
      <c r="D28" s="67"/>
      <c r="E28" s="59" t="s">
        <v>36</v>
      </c>
      <c r="F28" s="20">
        <f>(F26+F27)*0.1</f>
        <v>3.1545586800000005</v>
      </c>
    </row>
    <row r="29" spans="1:6" ht="13" thickBot="1" x14ac:dyDescent="0.3">
      <c r="A29" s="99" t="s">
        <v>115</v>
      </c>
      <c r="B29" s="100"/>
      <c r="C29" s="100"/>
      <c r="D29" s="100"/>
      <c r="E29" s="100"/>
      <c r="F29" s="101"/>
    </row>
    <row r="30" spans="1:6" ht="20.5" customHeight="1" thickBot="1" x14ac:dyDescent="0.3">
      <c r="A30" s="102"/>
      <c r="B30" s="103"/>
      <c r="C30" s="110" t="s">
        <v>37</v>
      </c>
      <c r="D30" s="110"/>
      <c r="E30" s="110"/>
      <c r="F30" s="69">
        <f>F26+F27+F28</f>
        <v>34.700145480000003</v>
      </c>
    </row>
  </sheetData>
  <mergeCells count="31">
    <mergeCell ref="A12:B12"/>
    <mergeCell ref="A13:B13"/>
    <mergeCell ref="A14:B14"/>
    <mergeCell ref="A15:B15"/>
    <mergeCell ref="A25:B25"/>
    <mergeCell ref="A18:B18"/>
    <mergeCell ref="A19:B19"/>
    <mergeCell ref="A20:B20"/>
    <mergeCell ref="A22:B22"/>
    <mergeCell ref="A24:B24"/>
    <mergeCell ref="A7:B7"/>
    <mergeCell ref="A8:B8"/>
    <mergeCell ref="A9:B9"/>
    <mergeCell ref="A10:B10"/>
    <mergeCell ref="A11:B11"/>
    <mergeCell ref="A30:B30"/>
    <mergeCell ref="C30:E30"/>
    <mergeCell ref="A29:F29"/>
    <mergeCell ref="A17:B17"/>
    <mergeCell ref="A1:A3"/>
    <mergeCell ref="A16:B16"/>
    <mergeCell ref="A21:B21"/>
    <mergeCell ref="A26:B26"/>
    <mergeCell ref="A27:B27"/>
    <mergeCell ref="A28:B28"/>
    <mergeCell ref="A4:F4"/>
    <mergeCell ref="B1:F1"/>
    <mergeCell ref="B2:F2"/>
    <mergeCell ref="B3:F3"/>
    <mergeCell ref="A5:B5"/>
    <mergeCell ref="A6:B6"/>
  </mergeCells>
  <printOptions gridLines="1"/>
  <pageMargins left="0.51181102362204722" right="0.51181102362204722" top="0.39370078740157483" bottom="0.3937007874015748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7E88-9AB1-426A-9C38-5853FD3E4954}">
  <sheetPr>
    <pageSetUpPr fitToPage="1"/>
  </sheetPr>
  <dimension ref="A1:F33"/>
  <sheetViews>
    <sheetView zoomScaleNormal="100" workbookViewId="0">
      <selection activeCell="B2" sqref="B2:F2"/>
    </sheetView>
  </sheetViews>
  <sheetFormatPr defaultColWidth="9.08984375" defaultRowHeight="12.5" x14ac:dyDescent="0.25"/>
  <cols>
    <col min="1" max="1" width="28.6328125" style="2" customWidth="1"/>
    <col min="2" max="2" width="28.453125" style="2" customWidth="1"/>
    <col min="3" max="3" width="20.6328125" style="2" customWidth="1"/>
    <col min="4" max="4" width="28.6328125" style="2" customWidth="1"/>
    <col min="5" max="5" width="30.81640625" style="2" customWidth="1"/>
    <col min="6" max="6" width="28.6328125" style="2" customWidth="1"/>
    <col min="7" max="16384" width="9.08984375" style="2"/>
  </cols>
  <sheetData>
    <row r="1" spans="1:6" ht="20.149999999999999" customHeight="1" x14ac:dyDescent="0.3">
      <c r="A1" s="72" t="s">
        <v>121</v>
      </c>
      <c r="B1" s="75" t="s">
        <v>95</v>
      </c>
      <c r="C1" s="76"/>
      <c r="D1" s="76"/>
      <c r="E1" s="76"/>
      <c r="F1" s="77"/>
    </row>
    <row r="2" spans="1:6" ht="20.149999999999999" customHeight="1" x14ac:dyDescent="0.25">
      <c r="A2" s="73"/>
      <c r="B2" s="78" t="s">
        <v>99</v>
      </c>
      <c r="C2" s="79"/>
      <c r="D2" s="79"/>
      <c r="E2" s="79"/>
      <c r="F2" s="80"/>
    </row>
    <row r="3" spans="1:6" ht="20.149999999999999" customHeight="1" thickBot="1" x14ac:dyDescent="0.3">
      <c r="A3" s="74"/>
      <c r="B3" s="81" t="s">
        <v>100</v>
      </c>
      <c r="C3" s="82"/>
      <c r="D3" s="82"/>
      <c r="E3" s="82"/>
      <c r="F3" s="83"/>
    </row>
    <row r="4" spans="1:6" s="38" customFormat="1" ht="145" customHeight="1" thickBot="1" x14ac:dyDescent="0.3">
      <c r="A4" s="86" t="s">
        <v>109</v>
      </c>
      <c r="B4" s="87"/>
      <c r="C4" s="87"/>
      <c r="D4" s="87"/>
      <c r="E4" s="87"/>
      <c r="F4" s="88"/>
    </row>
    <row r="5" spans="1:6" ht="15" customHeight="1" x14ac:dyDescent="0.3">
      <c r="A5" s="89" t="s">
        <v>11</v>
      </c>
      <c r="B5" s="90"/>
      <c r="C5" s="60" t="s">
        <v>12</v>
      </c>
      <c r="D5" s="60" t="s">
        <v>13</v>
      </c>
      <c r="E5" s="60" t="s">
        <v>14</v>
      </c>
      <c r="F5" s="61" t="s">
        <v>15</v>
      </c>
    </row>
    <row r="6" spans="1:6" ht="15" customHeight="1" x14ac:dyDescent="0.3">
      <c r="A6" s="91" t="s">
        <v>16</v>
      </c>
      <c r="B6" s="92"/>
      <c r="C6" s="48"/>
      <c r="D6" s="48"/>
      <c r="E6" s="49"/>
      <c r="F6" s="19"/>
    </row>
    <row r="7" spans="1:6" ht="15" customHeight="1" x14ac:dyDescent="0.3">
      <c r="A7" s="70" t="s">
        <v>17</v>
      </c>
      <c r="B7" s="71"/>
      <c r="C7" s="48"/>
      <c r="D7" s="50"/>
      <c r="E7" s="51"/>
      <c r="F7" s="20"/>
    </row>
    <row r="8" spans="1:6" ht="15" customHeight="1" x14ac:dyDescent="0.3">
      <c r="A8" s="93" t="s">
        <v>18</v>
      </c>
      <c r="B8" s="94"/>
      <c r="C8" s="48" t="s">
        <v>19</v>
      </c>
      <c r="D8" s="52">
        <v>0.04</v>
      </c>
      <c r="E8" s="51">
        <f>Foglio3!$J$3</f>
        <v>30.83</v>
      </c>
      <c r="F8" s="20">
        <f>(D8*E8)</f>
        <v>1.2331999999999999</v>
      </c>
    </row>
    <row r="9" spans="1:6" ht="15" customHeight="1" x14ac:dyDescent="0.3">
      <c r="A9" s="93" t="s">
        <v>20</v>
      </c>
      <c r="B9" s="94"/>
      <c r="C9" s="48" t="s">
        <v>19</v>
      </c>
      <c r="D9" s="52">
        <v>0.04</v>
      </c>
      <c r="E9" s="51">
        <f>Foglio3!$J$4</f>
        <v>28.62</v>
      </c>
      <c r="F9" s="20">
        <f>(D9*E9)</f>
        <v>1.1448</v>
      </c>
    </row>
    <row r="10" spans="1:6" ht="15" customHeight="1" x14ac:dyDescent="0.3">
      <c r="A10" s="70" t="s">
        <v>101</v>
      </c>
      <c r="B10" s="71"/>
      <c r="C10" s="48"/>
      <c r="D10" s="50"/>
      <c r="E10" s="51"/>
      <c r="F10" s="20"/>
    </row>
    <row r="11" spans="1:6" ht="15" customHeight="1" x14ac:dyDescent="0.3">
      <c r="A11" s="93" t="s">
        <v>18</v>
      </c>
      <c r="B11" s="94"/>
      <c r="C11" s="48" t="s">
        <v>19</v>
      </c>
      <c r="D11" s="52">
        <v>0.04</v>
      </c>
      <c r="E11" s="51">
        <f>Foglio3!$J$3</f>
        <v>30.83</v>
      </c>
      <c r="F11" s="20">
        <f>(D11*E11)</f>
        <v>1.2331999999999999</v>
      </c>
    </row>
    <row r="12" spans="1:6" ht="15" customHeight="1" x14ac:dyDescent="0.3">
      <c r="A12" s="93" t="s">
        <v>20</v>
      </c>
      <c r="B12" s="94"/>
      <c r="C12" s="48" t="s">
        <v>19</v>
      </c>
      <c r="D12" s="52">
        <v>0.04</v>
      </c>
      <c r="E12" s="51">
        <f>Foglio3!$J$4</f>
        <v>28.62</v>
      </c>
      <c r="F12" s="20">
        <f>(D12*E12)</f>
        <v>1.1448</v>
      </c>
    </row>
    <row r="13" spans="1:6" ht="15" customHeight="1" x14ac:dyDescent="0.3">
      <c r="A13" s="70" t="s">
        <v>102</v>
      </c>
      <c r="B13" s="71"/>
      <c r="C13" s="48"/>
      <c r="D13" s="52"/>
      <c r="E13" s="51"/>
      <c r="F13" s="20"/>
    </row>
    <row r="14" spans="1:6" ht="15" customHeight="1" x14ac:dyDescent="0.3">
      <c r="A14" s="93" t="s">
        <v>18</v>
      </c>
      <c r="B14" s="94"/>
      <c r="C14" s="48" t="s">
        <v>19</v>
      </c>
      <c r="D14" s="52">
        <v>0.15</v>
      </c>
      <c r="E14" s="51">
        <f>Foglio3!$J$3</f>
        <v>30.83</v>
      </c>
      <c r="F14" s="20">
        <f>(D14*E14)</f>
        <v>4.6244999999999994</v>
      </c>
    </row>
    <row r="15" spans="1:6" ht="15" customHeight="1" x14ac:dyDescent="0.3">
      <c r="A15" s="93" t="s">
        <v>20</v>
      </c>
      <c r="B15" s="94"/>
      <c r="C15" s="48" t="s">
        <v>19</v>
      </c>
      <c r="D15" s="52">
        <v>0.15</v>
      </c>
      <c r="E15" s="51">
        <f>Foglio3!$J$4</f>
        <v>28.62</v>
      </c>
      <c r="F15" s="20">
        <f>(D15*E15)</f>
        <v>4.2930000000000001</v>
      </c>
    </row>
    <row r="16" spans="1:6" ht="15" customHeight="1" x14ac:dyDescent="0.3">
      <c r="A16" s="47"/>
      <c r="B16" s="53"/>
      <c r="C16" s="48"/>
      <c r="D16" s="52"/>
      <c r="E16" s="51"/>
      <c r="F16" s="20"/>
    </row>
    <row r="17" spans="1:6" ht="15" customHeight="1" x14ac:dyDescent="0.3">
      <c r="A17" s="91"/>
      <c r="B17" s="92"/>
      <c r="C17" s="48"/>
      <c r="D17" s="52"/>
      <c r="E17" s="54" t="s">
        <v>23</v>
      </c>
      <c r="F17" s="22">
        <f>SUM(F8:F15)</f>
        <v>13.673500000000001</v>
      </c>
    </row>
    <row r="18" spans="1:6" ht="15" customHeight="1" x14ac:dyDescent="0.3">
      <c r="A18" s="91" t="s">
        <v>24</v>
      </c>
      <c r="B18" s="92"/>
      <c r="C18" s="49"/>
      <c r="D18" s="55"/>
      <c r="E18" s="49"/>
      <c r="F18" s="24"/>
    </row>
    <row r="19" spans="1:6" ht="15" customHeight="1" x14ac:dyDescent="0.3">
      <c r="A19" s="95" t="s">
        <v>52</v>
      </c>
      <c r="B19" s="96"/>
      <c r="C19" s="48" t="s">
        <v>26</v>
      </c>
      <c r="D19" s="52">
        <v>2</v>
      </c>
      <c r="E19" s="51">
        <f>Foglio3!D16</f>
        <v>16.02</v>
      </c>
      <c r="F19" s="20">
        <f xml:space="preserve"> E19*D19</f>
        <v>32.04</v>
      </c>
    </row>
    <row r="20" spans="1:6" ht="15" customHeight="1" x14ac:dyDescent="0.3">
      <c r="A20" s="46" t="s">
        <v>27</v>
      </c>
      <c r="B20" s="56"/>
      <c r="C20" s="48" t="s">
        <v>28</v>
      </c>
      <c r="D20" s="52">
        <v>0.33</v>
      </c>
      <c r="E20" s="51">
        <f>Foglio3!D9</f>
        <v>3.78</v>
      </c>
      <c r="F20" s="20">
        <f xml:space="preserve"> E20*D20</f>
        <v>1.2474000000000001</v>
      </c>
    </row>
    <row r="21" spans="1:6" ht="15" customHeight="1" x14ac:dyDescent="0.3">
      <c r="A21" s="95" t="s">
        <v>52</v>
      </c>
      <c r="B21" s="96"/>
      <c r="C21" s="48" t="s">
        <v>26</v>
      </c>
      <c r="D21" s="52">
        <v>0.25</v>
      </c>
      <c r="E21" s="51">
        <f>Foglio3!D16</f>
        <v>16.02</v>
      </c>
      <c r="F21" s="20">
        <f xml:space="preserve"> E21*D21*D20</f>
        <v>1.32165</v>
      </c>
    </row>
    <row r="22" spans="1:6" ht="15" customHeight="1" x14ac:dyDescent="0.3">
      <c r="A22" s="46"/>
      <c r="B22" s="56"/>
      <c r="C22" s="48"/>
      <c r="D22" s="52"/>
      <c r="E22" s="51"/>
      <c r="F22" s="20"/>
    </row>
    <row r="23" spans="1:6" ht="15" customHeight="1" x14ac:dyDescent="0.3">
      <c r="A23" s="97"/>
      <c r="B23" s="98"/>
      <c r="C23" s="58"/>
      <c r="D23" s="58"/>
      <c r="E23" s="54" t="s">
        <v>29</v>
      </c>
      <c r="F23" s="22">
        <f>SUM(F19:F22)</f>
        <v>34.609049999999996</v>
      </c>
    </row>
    <row r="24" spans="1:6" ht="15" customHeight="1" x14ac:dyDescent="0.3">
      <c r="A24" s="91" t="s">
        <v>30</v>
      </c>
      <c r="B24" s="92"/>
      <c r="C24" s="49"/>
      <c r="D24" s="52"/>
      <c r="E24" s="49"/>
      <c r="F24" s="24"/>
    </row>
    <row r="25" spans="1:6" ht="15" customHeight="1" x14ac:dyDescent="0.3">
      <c r="A25" s="95" t="s">
        <v>31</v>
      </c>
      <c r="B25" s="96"/>
      <c r="C25" s="48" t="s">
        <v>26</v>
      </c>
      <c r="D25" s="52">
        <f>SUM(D19:D21)</f>
        <v>2.58</v>
      </c>
      <c r="E25" s="57">
        <f>0.018</f>
        <v>1.7999999999999999E-2</v>
      </c>
      <c r="F25" s="20">
        <f xml:space="preserve"> E25*D25</f>
        <v>4.6439999999999995E-2</v>
      </c>
    </row>
    <row r="26" spans="1:6" ht="15" customHeight="1" x14ac:dyDescent="0.3">
      <c r="A26" s="63"/>
      <c r="B26" s="66"/>
      <c r="C26" s="48"/>
      <c r="D26" s="52"/>
      <c r="E26" s="57"/>
      <c r="F26" s="20"/>
    </row>
    <row r="27" spans="1:6" ht="15" customHeight="1" x14ac:dyDescent="0.3">
      <c r="A27" s="106"/>
      <c r="B27" s="107"/>
      <c r="C27" s="49"/>
      <c r="D27" s="49"/>
      <c r="E27" s="54" t="s">
        <v>33</v>
      </c>
      <c r="F27" s="22">
        <f>SUM(F25:F25)</f>
        <v>4.6439999999999995E-2</v>
      </c>
    </row>
    <row r="28" spans="1:6" ht="15" customHeight="1" x14ac:dyDescent="0.3">
      <c r="A28" s="108"/>
      <c r="B28" s="109"/>
      <c r="C28" s="58"/>
      <c r="D28" s="58"/>
      <c r="E28" s="58"/>
      <c r="F28" s="27"/>
    </row>
    <row r="29" spans="1:6" ht="12.5" customHeight="1" x14ac:dyDescent="0.3">
      <c r="A29" s="108"/>
      <c r="B29" s="109"/>
      <c r="C29" s="67"/>
      <c r="D29" s="67"/>
      <c r="E29" s="59" t="s">
        <v>34</v>
      </c>
      <c r="F29" s="20">
        <f>F17+F23+F27</f>
        <v>48.328989999999997</v>
      </c>
    </row>
    <row r="30" spans="1:6" ht="14" x14ac:dyDescent="0.3">
      <c r="A30" s="106"/>
      <c r="B30" s="107"/>
      <c r="C30" s="49"/>
      <c r="D30" s="49"/>
      <c r="E30" s="59" t="s">
        <v>35</v>
      </c>
      <c r="F30" s="20">
        <f>F29*0.17</f>
        <v>8.2159282999999999</v>
      </c>
    </row>
    <row r="31" spans="1:6" ht="14" x14ac:dyDescent="0.3">
      <c r="A31" s="108"/>
      <c r="B31" s="109"/>
      <c r="C31" s="67"/>
      <c r="D31" s="67"/>
      <c r="E31" s="59" t="s">
        <v>36</v>
      </c>
      <c r="F31" s="20">
        <f>(F29+F30)*0.1</f>
        <v>5.6544918300000004</v>
      </c>
    </row>
    <row r="32" spans="1:6" ht="15" customHeight="1" thickBot="1" x14ac:dyDescent="0.3">
      <c r="A32" s="99" t="s">
        <v>115</v>
      </c>
      <c r="B32" s="100"/>
      <c r="C32" s="100"/>
      <c r="D32" s="100"/>
      <c r="E32" s="100"/>
      <c r="F32" s="101"/>
    </row>
    <row r="33" spans="1:6" ht="20.5" thickBot="1" x14ac:dyDescent="0.3">
      <c r="A33" s="102"/>
      <c r="B33" s="103"/>
      <c r="C33" s="110" t="s">
        <v>37</v>
      </c>
      <c r="D33" s="110"/>
      <c r="E33" s="110"/>
      <c r="F33" s="28">
        <f>F29+F30+F31</f>
        <v>62.199410129999997</v>
      </c>
    </row>
  </sheetData>
  <mergeCells count="31">
    <mergeCell ref="A33:B33"/>
    <mergeCell ref="C33:E33"/>
    <mergeCell ref="A27:B27"/>
    <mergeCell ref="A28:B28"/>
    <mergeCell ref="A32:F32"/>
    <mergeCell ref="A29:B29"/>
    <mergeCell ref="A30:B30"/>
    <mergeCell ref="A31:B31"/>
    <mergeCell ref="A25:B25"/>
    <mergeCell ref="A12:B12"/>
    <mergeCell ref="A13:B13"/>
    <mergeCell ref="A14:B14"/>
    <mergeCell ref="A15:B15"/>
    <mergeCell ref="A17:B17"/>
    <mergeCell ref="A18:B18"/>
    <mergeCell ref="A19:B19"/>
    <mergeCell ref="A21:B21"/>
    <mergeCell ref="A23:B23"/>
    <mergeCell ref="A24:B24"/>
    <mergeCell ref="A11:B11"/>
    <mergeCell ref="A1:A3"/>
    <mergeCell ref="B1:F1"/>
    <mergeCell ref="B2:F2"/>
    <mergeCell ref="B3:F3"/>
    <mergeCell ref="A4:F4"/>
    <mergeCell ref="A5:B5"/>
    <mergeCell ref="A6:B6"/>
    <mergeCell ref="A7:B7"/>
    <mergeCell ref="A8:B8"/>
    <mergeCell ref="A9:B9"/>
    <mergeCell ref="A10:B10"/>
  </mergeCells>
  <printOptions gridLines="1"/>
  <pageMargins left="0.51181102362204722" right="0.51181102362204722" top="0.39370078740157483" bottom="0.3937007874015748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6DAE-40C1-4EF9-88E0-7B4B1FFA0AC8}">
  <sheetPr>
    <pageSetUpPr fitToPage="1"/>
  </sheetPr>
  <dimension ref="A1:I54"/>
  <sheetViews>
    <sheetView zoomScaleNormal="100" workbookViewId="0">
      <selection activeCell="E48" sqref="E48"/>
    </sheetView>
  </sheetViews>
  <sheetFormatPr defaultColWidth="9.08984375" defaultRowHeight="12.5" x14ac:dyDescent="0.25"/>
  <cols>
    <col min="1" max="1" width="28.6328125" style="2" customWidth="1"/>
    <col min="2" max="2" width="20.6328125" style="2" customWidth="1"/>
    <col min="3" max="3" width="28.6328125" style="2" customWidth="1"/>
    <col min="4" max="4" width="14.6328125" style="2" customWidth="1"/>
    <col min="5" max="5" width="28.6328125" style="2" customWidth="1"/>
    <col min="6" max="6" width="20.6328125" style="2" customWidth="1"/>
    <col min="7" max="7" width="23.08984375" style="2" customWidth="1"/>
    <col min="8" max="9" width="9.08984375" style="2" customWidth="1"/>
    <col min="10" max="16384" width="9.08984375" style="2"/>
  </cols>
  <sheetData>
    <row r="1" spans="1:9" ht="20.149999999999999" customHeight="1" x14ac:dyDescent="0.3">
      <c r="A1" s="72" t="s">
        <v>48</v>
      </c>
      <c r="B1" s="75" t="s">
        <v>75</v>
      </c>
      <c r="C1" s="76"/>
      <c r="D1" s="76"/>
      <c r="E1" s="76"/>
      <c r="F1" s="76"/>
      <c r="G1" s="77"/>
      <c r="H1" s="1"/>
      <c r="I1" s="1"/>
    </row>
    <row r="2" spans="1:9" ht="20.149999999999999" customHeight="1" x14ac:dyDescent="0.25">
      <c r="A2" s="73"/>
      <c r="B2" s="78" t="s">
        <v>74</v>
      </c>
      <c r="C2" s="79"/>
      <c r="D2" s="79"/>
      <c r="E2" s="79"/>
      <c r="F2" s="79"/>
      <c r="G2" s="80"/>
      <c r="H2" s="1"/>
      <c r="I2" s="1"/>
    </row>
    <row r="3" spans="1:9" ht="20.149999999999999" customHeight="1" thickBot="1" x14ac:dyDescent="0.3">
      <c r="A3" s="74"/>
      <c r="B3" s="81" t="s">
        <v>83</v>
      </c>
      <c r="C3" s="82"/>
      <c r="D3" s="82"/>
      <c r="E3" s="82"/>
      <c r="F3" s="82"/>
      <c r="G3" s="83"/>
      <c r="H3" s="1"/>
      <c r="I3" s="1"/>
    </row>
    <row r="4" spans="1:9" ht="18" customHeight="1" x14ac:dyDescent="0.25">
      <c r="A4" s="84" t="s">
        <v>1</v>
      </c>
      <c r="B4" s="85"/>
      <c r="C4" s="85"/>
      <c r="D4" s="85"/>
      <c r="E4" s="3"/>
      <c r="F4" s="3"/>
      <c r="G4" s="4"/>
      <c r="H4" s="1"/>
      <c r="I4" s="1"/>
    </row>
    <row r="5" spans="1:9" ht="8.5" customHeight="1" thickBot="1" x14ac:dyDescent="0.3">
      <c r="A5" s="5"/>
      <c r="B5" s="6"/>
      <c r="C5" s="3"/>
      <c r="D5" s="3"/>
      <c r="E5" s="3"/>
      <c r="F5" s="3"/>
      <c r="G5" s="4"/>
      <c r="H5" s="1"/>
      <c r="I5" s="1"/>
    </row>
    <row r="6" spans="1:9" ht="14.5" x14ac:dyDescent="0.25">
      <c r="A6" s="7" t="s">
        <v>2</v>
      </c>
      <c r="B6" s="8"/>
      <c r="C6" s="7" t="s">
        <v>3</v>
      </c>
      <c r="D6" s="3"/>
      <c r="E6" s="7" t="s">
        <v>4</v>
      </c>
      <c r="F6" s="3"/>
      <c r="G6" s="7" t="s">
        <v>5</v>
      </c>
      <c r="H6" s="1"/>
      <c r="I6" s="1"/>
    </row>
    <row r="7" spans="1:9" ht="15" customHeight="1" thickBot="1" x14ac:dyDescent="0.3">
      <c r="A7" s="9">
        <v>4</v>
      </c>
      <c r="B7" s="10"/>
      <c r="C7" s="11">
        <v>600</v>
      </c>
      <c r="D7" s="3"/>
      <c r="E7" s="11">
        <v>600</v>
      </c>
      <c r="F7" s="3"/>
      <c r="G7" s="11">
        <v>5</v>
      </c>
      <c r="H7" s="1"/>
      <c r="I7" s="1"/>
    </row>
    <row r="8" spans="1:9" ht="2" customHeight="1" x14ac:dyDescent="0.25">
      <c r="A8" s="12"/>
      <c r="B8" s="13"/>
      <c r="C8" s="3"/>
      <c r="D8" s="3"/>
      <c r="E8" s="3"/>
      <c r="F8" s="3"/>
      <c r="G8" s="4"/>
      <c r="H8" s="1"/>
      <c r="I8" s="1"/>
    </row>
    <row r="9" spans="1:9" ht="2.5" customHeight="1" thickBot="1" x14ac:dyDescent="0.3">
      <c r="A9" s="12"/>
      <c r="B9" s="13"/>
      <c r="C9" s="3"/>
      <c r="D9" s="3"/>
      <c r="E9" s="3"/>
      <c r="F9" s="3"/>
      <c r="G9" s="4"/>
      <c r="H9" s="1"/>
      <c r="I9" s="1"/>
    </row>
    <row r="10" spans="1:9" ht="15" customHeight="1" x14ac:dyDescent="0.25">
      <c r="A10" s="7" t="s">
        <v>6</v>
      </c>
      <c r="B10" s="13"/>
      <c r="C10" s="7" t="s">
        <v>7</v>
      </c>
      <c r="D10" s="3"/>
      <c r="E10" s="7" t="s">
        <v>8</v>
      </c>
      <c r="F10" s="3"/>
      <c r="G10" s="7" t="s">
        <v>9</v>
      </c>
      <c r="H10" s="1"/>
      <c r="I10" s="14"/>
    </row>
    <row r="11" spans="1:9" ht="15" customHeight="1" thickBot="1" x14ac:dyDescent="0.3">
      <c r="A11" s="11">
        <v>10</v>
      </c>
      <c r="B11" s="13"/>
      <c r="C11" s="15">
        <v>50</v>
      </c>
      <c r="D11" s="3"/>
      <c r="E11" s="15">
        <v>5</v>
      </c>
      <c r="F11" s="3"/>
      <c r="G11" s="15">
        <v>10</v>
      </c>
      <c r="H11" s="1"/>
      <c r="I11" s="16"/>
    </row>
    <row r="12" spans="1:9" ht="2.5" customHeight="1" x14ac:dyDescent="0.25">
      <c r="A12" s="12"/>
      <c r="B12" s="13"/>
      <c r="C12" s="3"/>
      <c r="D12" s="3"/>
      <c r="E12" s="3"/>
      <c r="F12" s="3"/>
      <c r="G12" s="4"/>
      <c r="H12" s="1"/>
      <c r="I12" s="1"/>
    </row>
    <row r="13" spans="1:9" ht="3" customHeight="1" thickBot="1" x14ac:dyDescent="0.3">
      <c r="A13" s="12"/>
      <c r="B13" s="13"/>
      <c r="C13" s="3"/>
      <c r="D13" s="3"/>
      <c r="E13" s="3"/>
      <c r="F13" s="3"/>
      <c r="G13" s="4"/>
      <c r="H13" s="1"/>
      <c r="I13" s="1"/>
    </row>
    <row r="14" spans="1:9" ht="15" customHeight="1" x14ac:dyDescent="0.25">
      <c r="A14" s="62" t="s">
        <v>10</v>
      </c>
      <c r="B14" s="13"/>
      <c r="C14" s="7" t="s">
        <v>55</v>
      </c>
      <c r="D14" s="3"/>
      <c r="E14" s="7" t="s">
        <v>56</v>
      </c>
      <c r="F14" s="3"/>
      <c r="G14" s="4"/>
      <c r="H14" s="1"/>
      <c r="I14" s="1"/>
    </row>
    <row r="15" spans="1:9" ht="15" customHeight="1" thickBot="1" x14ac:dyDescent="0.3">
      <c r="A15" s="15" t="s">
        <v>59</v>
      </c>
      <c r="B15" s="13"/>
      <c r="C15" s="15" t="s">
        <v>58</v>
      </c>
      <c r="D15" s="3"/>
      <c r="E15" s="9">
        <v>100</v>
      </c>
      <c r="F15" s="3"/>
      <c r="G15" s="4"/>
      <c r="H15" s="1"/>
      <c r="I15" s="1"/>
    </row>
    <row r="16" spans="1:9" ht="15" customHeight="1" thickBot="1" x14ac:dyDescent="0.3">
      <c r="A16" s="12"/>
      <c r="B16" s="13"/>
      <c r="C16" s="3"/>
      <c r="D16" s="3"/>
      <c r="E16" s="3"/>
      <c r="F16" s="3"/>
      <c r="G16" s="4"/>
      <c r="H16" s="1"/>
      <c r="I16" s="1"/>
    </row>
    <row r="17" spans="1:9" ht="240" customHeight="1" thickBot="1" x14ac:dyDescent="0.3">
      <c r="A17" s="86" t="s">
        <v>112</v>
      </c>
      <c r="B17" s="87"/>
      <c r="C17" s="87"/>
      <c r="D17" s="87"/>
      <c r="E17" s="87"/>
      <c r="F17" s="87"/>
      <c r="G17" s="88"/>
      <c r="H17" s="1"/>
      <c r="I17" s="1"/>
    </row>
    <row r="18" spans="1:9" ht="15" customHeight="1" x14ac:dyDescent="0.3">
      <c r="A18" s="89" t="s">
        <v>11</v>
      </c>
      <c r="B18" s="90"/>
      <c r="C18" s="90"/>
      <c r="D18" s="60" t="s">
        <v>12</v>
      </c>
      <c r="E18" s="60" t="s">
        <v>13</v>
      </c>
      <c r="F18" s="60" t="s">
        <v>14</v>
      </c>
      <c r="G18" s="61" t="s">
        <v>15</v>
      </c>
    </row>
    <row r="19" spans="1:9" ht="15" customHeight="1" x14ac:dyDescent="0.3">
      <c r="A19" s="91" t="s">
        <v>16</v>
      </c>
      <c r="B19" s="92"/>
      <c r="C19" s="92"/>
      <c r="D19" s="48"/>
      <c r="E19" s="48"/>
      <c r="F19" s="49"/>
      <c r="G19" s="19"/>
    </row>
    <row r="20" spans="1:9" ht="15" customHeight="1" x14ac:dyDescent="0.3">
      <c r="A20" s="91" t="s">
        <v>17</v>
      </c>
      <c r="B20" s="92"/>
      <c r="C20" s="92"/>
      <c r="D20" s="48"/>
      <c r="E20" s="48"/>
      <c r="F20" s="49"/>
      <c r="G20" s="19"/>
    </row>
    <row r="21" spans="1:9" ht="15" customHeight="1" x14ac:dyDescent="0.3">
      <c r="A21" s="93" t="s">
        <v>18</v>
      </c>
      <c r="B21" s="94"/>
      <c r="C21" s="94"/>
      <c r="D21" s="48" t="s">
        <v>19</v>
      </c>
      <c r="E21" s="52">
        <v>0.04</v>
      </c>
      <c r="F21" s="51">
        <f>Foglio3!$J$3</f>
        <v>30.83</v>
      </c>
      <c r="G21" s="20">
        <f>(E21*F21)</f>
        <v>1.2331999999999999</v>
      </c>
      <c r="H21" s="1"/>
      <c r="I21" s="1"/>
    </row>
    <row r="22" spans="1:9" ht="15" customHeight="1" x14ac:dyDescent="0.3">
      <c r="A22" s="93" t="s">
        <v>20</v>
      </c>
      <c r="B22" s="94"/>
      <c r="C22" s="94"/>
      <c r="D22" s="48" t="s">
        <v>19</v>
      </c>
      <c r="E22" s="52">
        <v>0.04</v>
      </c>
      <c r="F22" s="51">
        <f>Foglio3!$J$4</f>
        <v>28.62</v>
      </c>
      <c r="G22" s="20">
        <f>(E22*F22)</f>
        <v>1.1448</v>
      </c>
      <c r="H22" s="1"/>
      <c r="I22" s="1"/>
    </row>
    <row r="23" spans="1:9" ht="15" customHeight="1" x14ac:dyDescent="0.3">
      <c r="A23" s="70" t="s">
        <v>73</v>
      </c>
      <c r="B23" s="71"/>
      <c r="C23" s="71"/>
      <c r="D23" s="48"/>
      <c r="E23" s="52"/>
      <c r="F23" s="51"/>
      <c r="G23" s="20"/>
      <c r="H23" s="1"/>
      <c r="I23" s="1"/>
    </row>
    <row r="24" spans="1:9" ht="15" customHeight="1" x14ac:dyDescent="0.3">
      <c r="A24" s="93" t="s">
        <v>18</v>
      </c>
      <c r="B24" s="94"/>
      <c r="C24" s="94"/>
      <c r="D24" s="48" t="s">
        <v>19</v>
      </c>
      <c r="E24" s="52">
        <v>0.03</v>
      </c>
      <c r="F24" s="51">
        <f>Foglio3!$J$3</f>
        <v>30.83</v>
      </c>
      <c r="G24" s="20">
        <f t="shared" ref="G24:G34" si="0">E24*F24</f>
        <v>0.92489999999999994</v>
      </c>
      <c r="H24" s="1"/>
      <c r="I24" s="23"/>
    </row>
    <row r="25" spans="1:9" ht="15" customHeight="1" x14ac:dyDescent="0.3">
      <c r="A25" s="93" t="s">
        <v>20</v>
      </c>
      <c r="B25" s="94"/>
      <c r="C25" s="94"/>
      <c r="D25" s="48" t="s">
        <v>19</v>
      </c>
      <c r="E25" s="52">
        <v>0.03</v>
      </c>
      <c r="F25" s="51">
        <f>Foglio3!$J$4</f>
        <v>28.62</v>
      </c>
      <c r="G25" s="20">
        <f t="shared" si="0"/>
        <v>0.85860000000000003</v>
      </c>
      <c r="H25" s="1"/>
      <c r="I25" s="23"/>
    </row>
    <row r="26" spans="1:9" ht="15" customHeight="1" x14ac:dyDescent="0.3">
      <c r="A26" s="70" t="s">
        <v>72</v>
      </c>
      <c r="B26" s="71"/>
      <c r="C26" s="71"/>
      <c r="D26" s="48"/>
      <c r="E26" s="52"/>
      <c r="F26" s="51"/>
      <c r="G26" s="20"/>
      <c r="H26" s="1"/>
      <c r="I26" s="23"/>
    </row>
    <row r="27" spans="1:9" ht="16.5" x14ac:dyDescent="0.3">
      <c r="A27" s="93" t="s">
        <v>18</v>
      </c>
      <c r="B27" s="94"/>
      <c r="C27" s="94"/>
      <c r="D27" s="48" t="s">
        <v>19</v>
      </c>
      <c r="E27" s="52">
        <v>0.2</v>
      </c>
      <c r="F27" s="51">
        <f>Foglio3!$J$3</f>
        <v>30.83</v>
      </c>
      <c r="G27" s="20">
        <f>E27*F27</f>
        <v>6.1660000000000004</v>
      </c>
      <c r="H27" s="1"/>
      <c r="I27" s="1"/>
    </row>
    <row r="28" spans="1:9" ht="16.5" x14ac:dyDescent="0.3">
      <c r="A28" s="93" t="s">
        <v>20</v>
      </c>
      <c r="B28" s="94"/>
      <c r="C28" s="94"/>
      <c r="D28" s="48" t="s">
        <v>19</v>
      </c>
      <c r="E28" s="52">
        <v>0.2</v>
      </c>
      <c r="F28" s="51">
        <f>Foglio3!$J$4</f>
        <v>28.62</v>
      </c>
      <c r="G28" s="20">
        <f t="shared" si="0"/>
        <v>5.7240000000000002</v>
      </c>
      <c r="H28" s="1"/>
      <c r="I28" s="1"/>
    </row>
    <row r="29" spans="1:9" ht="15" customHeight="1" x14ac:dyDescent="0.3">
      <c r="A29" s="70" t="s">
        <v>71</v>
      </c>
      <c r="B29" s="71"/>
      <c r="C29" s="71"/>
      <c r="D29" s="48"/>
      <c r="E29" s="52"/>
      <c r="F29" s="51"/>
      <c r="G29" s="20"/>
      <c r="H29" s="1"/>
      <c r="I29" s="1"/>
    </row>
    <row r="30" spans="1:9" ht="16.5" x14ac:dyDescent="0.3">
      <c r="A30" s="93" t="s">
        <v>18</v>
      </c>
      <c r="B30" s="94"/>
      <c r="C30" s="94"/>
      <c r="D30" s="48" t="s">
        <v>19</v>
      </c>
      <c r="E30" s="52">
        <v>0.26</v>
      </c>
      <c r="F30" s="51">
        <f>Foglio3!$J$3</f>
        <v>30.83</v>
      </c>
      <c r="G30" s="20">
        <f t="shared" si="0"/>
        <v>8.0158000000000005</v>
      </c>
      <c r="H30" s="1"/>
      <c r="I30" s="1"/>
    </row>
    <row r="31" spans="1:9" ht="16.5" x14ac:dyDescent="0.3">
      <c r="A31" s="93" t="s">
        <v>20</v>
      </c>
      <c r="B31" s="94"/>
      <c r="C31" s="94"/>
      <c r="D31" s="48" t="s">
        <v>19</v>
      </c>
      <c r="E31" s="52">
        <v>0.26</v>
      </c>
      <c r="F31" s="51">
        <f>Foglio3!$J$4</f>
        <v>28.62</v>
      </c>
      <c r="G31" s="20">
        <f t="shared" si="0"/>
        <v>7.4412000000000003</v>
      </c>
      <c r="H31" s="1"/>
      <c r="I31" s="1"/>
    </row>
    <row r="32" spans="1:9" ht="14" x14ac:dyDescent="0.3">
      <c r="A32" s="70" t="str">
        <f>IF(A15="Silicone Color", "5)Sigillatura giunti con sigillante siliconico acetico", IF(A15="Neutro Color", "5)Sigillatura giunti con sigillante siliconico neutro", "5) Sigillatura giunti con sigillante siliconico"))</f>
        <v>5)Sigillatura giunti con sigillante siliconico acetico</v>
      </c>
      <c r="B32" s="71"/>
      <c r="C32" s="71"/>
      <c r="D32" s="48"/>
      <c r="E32" s="52"/>
      <c r="F32" s="51"/>
      <c r="G32" s="20"/>
    </row>
    <row r="33" spans="1:7" ht="16.5" x14ac:dyDescent="0.3">
      <c r="A33" s="93" t="s">
        <v>18</v>
      </c>
      <c r="B33" s="94"/>
      <c r="C33" s="94"/>
      <c r="D33" s="48" t="s">
        <v>19</v>
      </c>
      <c r="E33" s="52">
        <v>0.1</v>
      </c>
      <c r="F33" s="51">
        <f>Foglio3!$J$3</f>
        <v>30.83</v>
      </c>
      <c r="G33" s="20">
        <f t="shared" si="0"/>
        <v>3.0830000000000002</v>
      </c>
    </row>
    <row r="34" spans="1:7" ht="16.5" x14ac:dyDescent="0.3">
      <c r="A34" s="93" t="s">
        <v>20</v>
      </c>
      <c r="B34" s="94"/>
      <c r="C34" s="94"/>
      <c r="D34" s="48" t="s">
        <v>19</v>
      </c>
      <c r="E34" s="52">
        <v>0.1</v>
      </c>
      <c r="F34" s="51">
        <f>Foglio3!$J$4</f>
        <v>28.62</v>
      </c>
      <c r="G34" s="20">
        <f t="shared" si="0"/>
        <v>2.8620000000000001</v>
      </c>
    </row>
    <row r="35" spans="1:7" ht="14" x14ac:dyDescent="0.3">
      <c r="A35" s="97"/>
      <c r="B35" s="98"/>
      <c r="C35" s="98"/>
      <c r="D35" s="48"/>
      <c r="E35" s="52"/>
      <c r="F35" s="51"/>
      <c r="G35" s="41"/>
    </row>
    <row r="36" spans="1:7" ht="14" x14ac:dyDescent="0.3">
      <c r="A36" s="97"/>
      <c r="B36" s="98"/>
      <c r="C36" s="98"/>
      <c r="D36" s="48"/>
      <c r="E36" s="52"/>
      <c r="F36" s="54" t="s">
        <v>23</v>
      </c>
      <c r="G36" s="20">
        <f>SUM(G21:G34)</f>
        <v>37.453500000000005</v>
      </c>
    </row>
    <row r="37" spans="1:7" ht="14" x14ac:dyDescent="0.3">
      <c r="A37" s="91" t="s">
        <v>24</v>
      </c>
      <c r="B37" s="92"/>
      <c r="C37" s="92"/>
      <c r="D37" s="49"/>
      <c r="E37" s="55"/>
      <c r="F37" s="49"/>
      <c r="G37" s="24"/>
    </row>
    <row r="38" spans="1:7" ht="16.5" x14ac:dyDescent="0.3">
      <c r="A38" s="95" t="s">
        <v>54</v>
      </c>
      <c r="B38" s="96"/>
      <c r="C38" s="96"/>
      <c r="D38" s="48" t="s">
        <v>26</v>
      </c>
      <c r="E38" s="52">
        <f>1.25*A7</f>
        <v>5</v>
      </c>
      <c r="F38" s="51">
        <f>Foglio3!D12</f>
        <v>1.24</v>
      </c>
      <c r="G38" s="20">
        <f xml:space="preserve"> F38*E38</f>
        <v>6.2</v>
      </c>
    </row>
    <row r="39" spans="1:7" ht="16.5" x14ac:dyDescent="0.3">
      <c r="A39" s="95" t="str">
        <f>IF(C15="", "", C15)</f>
        <v xml:space="preserve">FUGALITE BIO </v>
      </c>
      <c r="B39" s="96"/>
      <c r="C39" s="96"/>
      <c r="D39" s="48" t="s">
        <v>26</v>
      </c>
      <c r="E39" s="52">
        <f>(C7+E7)/(C7*E7)*G7*A11*(VLOOKUP(A39,Foglio3!C17:E19,3,0))</f>
        <v>0.252</v>
      </c>
      <c r="F39" s="51">
        <f>VLOOKUP(A39, Foglio3!$C$17:$D$19, 2, 0)</f>
        <v>17</v>
      </c>
      <c r="G39" s="20">
        <f t="shared" ref="G39" si="1" xml:space="preserve"> F39*E39</f>
        <v>4.2839999999999998</v>
      </c>
    </row>
    <row r="40" spans="1:7" ht="16.5" x14ac:dyDescent="0.3">
      <c r="A40" s="95" t="str">
        <f>IF(A15="", "", A15)</f>
        <v>SILICONE COLOR</v>
      </c>
      <c r="B40" s="96"/>
      <c r="C40" s="96"/>
      <c r="D40" s="48" t="s">
        <v>62</v>
      </c>
      <c r="E40" s="52">
        <f>ROUNDUP((C11*10)*(E11/100)*(G11/100)*VLOOKUP(A40,Foglio3!$C$2:$D$4, 2, 0)/VLOOKUP(A40,  Foglio3!$C$3:$E$4, 3, 0),0)/E15</f>
        <v>0.09</v>
      </c>
      <c r="F40" s="51">
        <f>VLOOKUP(A40,Foglio3!$C$3:$F$4, 4, 0)</f>
        <v>15.73</v>
      </c>
      <c r="G40" s="20">
        <f xml:space="preserve"> (F40*E40)</f>
        <v>1.4157</v>
      </c>
    </row>
    <row r="41" spans="1:7" ht="14" x14ac:dyDescent="0.3">
      <c r="A41" s="111"/>
      <c r="B41" s="112"/>
      <c r="C41" s="112"/>
      <c r="D41" s="48"/>
      <c r="E41" s="52"/>
      <c r="F41" s="51"/>
      <c r="G41" s="41"/>
    </row>
    <row r="42" spans="1:7" ht="14" x14ac:dyDescent="0.3">
      <c r="A42" s="91"/>
      <c r="B42" s="92"/>
      <c r="C42" s="92"/>
      <c r="D42" s="49"/>
      <c r="E42" s="52"/>
      <c r="F42" s="54" t="s">
        <v>29</v>
      </c>
      <c r="G42" s="20">
        <f>SUM(G38:G41)</f>
        <v>11.899699999999999</v>
      </c>
    </row>
    <row r="43" spans="1:7" ht="14" x14ac:dyDescent="0.3">
      <c r="A43" s="91" t="s">
        <v>30</v>
      </c>
      <c r="B43" s="92"/>
      <c r="C43" s="92"/>
      <c r="D43" s="48"/>
      <c r="E43" s="52"/>
      <c r="F43" s="57"/>
      <c r="G43" s="20"/>
    </row>
    <row r="44" spans="1:7" ht="16.5" x14ac:dyDescent="0.3">
      <c r="A44" s="95" t="s">
        <v>31</v>
      </c>
      <c r="B44" s="96"/>
      <c r="C44" s="96"/>
      <c r="D44" s="48" t="s">
        <v>26</v>
      </c>
      <c r="E44" s="52">
        <v>8.61</v>
      </c>
      <c r="F44" s="57">
        <f>0.018</f>
        <v>1.7999999999999999E-2</v>
      </c>
      <c r="G44" s="20">
        <f xml:space="preserve"> F44*E44</f>
        <v>0.15497999999999998</v>
      </c>
    </row>
    <row r="45" spans="1:7" ht="14" x14ac:dyDescent="0.3">
      <c r="A45" s="63"/>
      <c r="B45" s="66"/>
      <c r="C45" s="66"/>
      <c r="D45" s="48"/>
      <c r="E45" s="52"/>
      <c r="F45" s="54"/>
      <c r="G45" s="20"/>
    </row>
    <row r="46" spans="1:7" ht="14" x14ac:dyDescent="0.3">
      <c r="A46" s="108"/>
      <c r="B46" s="109"/>
      <c r="C46" s="109"/>
      <c r="D46" s="67"/>
      <c r="E46" s="67"/>
      <c r="F46" s="54" t="s">
        <v>33</v>
      </c>
      <c r="G46" s="22">
        <f>SUM(G44:G44)</f>
        <v>0.15497999999999998</v>
      </c>
    </row>
    <row r="47" spans="1:7" ht="14" x14ac:dyDescent="0.3">
      <c r="A47" s="108"/>
      <c r="B47" s="109"/>
      <c r="C47" s="109"/>
      <c r="D47" s="67"/>
      <c r="E47" s="67"/>
      <c r="F47" s="59"/>
      <c r="G47" s="20"/>
    </row>
    <row r="48" spans="1:7" ht="12.5" customHeight="1" x14ac:dyDescent="0.3">
      <c r="A48" s="108"/>
      <c r="B48" s="109"/>
      <c r="C48" s="67"/>
      <c r="D48" s="67"/>
      <c r="E48" s="67"/>
      <c r="F48" s="59" t="s">
        <v>34</v>
      </c>
      <c r="G48" s="20">
        <f>G36+G41+G46</f>
        <v>37.608480000000007</v>
      </c>
    </row>
    <row r="49" spans="1:7" ht="14" x14ac:dyDescent="0.3">
      <c r="A49" s="106"/>
      <c r="B49" s="107"/>
      <c r="C49" s="49"/>
      <c r="D49" s="49"/>
      <c r="E49" s="49"/>
      <c r="F49" s="59" t="s">
        <v>35</v>
      </c>
      <c r="G49" s="20">
        <f>G48*0.17</f>
        <v>6.3934416000000018</v>
      </c>
    </row>
    <row r="50" spans="1:7" ht="14" x14ac:dyDescent="0.3">
      <c r="A50" s="108"/>
      <c r="B50" s="109"/>
      <c r="C50" s="67"/>
      <c r="D50" s="67"/>
      <c r="E50" s="67"/>
      <c r="F50" s="59" t="s">
        <v>36</v>
      </c>
      <c r="G50" s="20">
        <f>(G48+G49)*0.1</f>
        <v>4.4001921600000014</v>
      </c>
    </row>
    <row r="51" spans="1:7" ht="15" customHeight="1" thickBot="1" x14ac:dyDescent="0.3">
      <c r="A51" s="99" t="s">
        <v>115</v>
      </c>
      <c r="B51" s="100"/>
      <c r="C51" s="100"/>
      <c r="D51" s="100"/>
      <c r="E51" s="100"/>
      <c r="F51" s="100"/>
      <c r="G51" s="101"/>
    </row>
    <row r="52" spans="1:7" ht="20.5" thickBot="1" x14ac:dyDescent="0.3">
      <c r="A52" s="102"/>
      <c r="B52" s="103"/>
      <c r="C52" s="103"/>
      <c r="D52" s="104" t="s">
        <v>85</v>
      </c>
      <c r="E52" s="104"/>
      <c r="F52" s="104"/>
      <c r="G52" s="28">
        <f>G48+G49+G50</f>
        <v>48.402113760000013</v>
      </c>
    </row>
    <row r="53" spans="1:7" ht="20" x14ac:dyDescent="0.25">
      <c r="A53" s="37"/>
      <c r="B53" s="37"/>
      <c r="C53" s="36"/>
      <c r="D53" s="105"/>
      <c r="E53" s="105"/>
      <c r="F53" s="105"/>
      <c r="G53" s="35"/>
    </row>
    <row r="54" spans="1:7" ht="20.5" customHeight="1" x14ac:dyDescent="0.25"/>
  </sheetData>
  <mergeCells count="42">
    <mergeCell ref="A41:C41"/>
    <mergeCell ref="A48:B48"/>
    <mergeCell ref="A49:B49"/>
    <mergeCell ref="A50:B50"/>
    <mergeCell ref="D52:F52"/>
    <mergeCell ref="A1:A3"/>
    <mergeCell ref="B1:G1"/>
    <mergeCell ref="B2:G2"/>
    <mergeCell ref="B3:G3"/>
    <mergeCell ref="A4:D4"/>
    <mergeCell ref="A29:C29"/>
    <mergeCell ref="A23:C23"/>
    <mergeCell ref="A21:C21"/>
    <mergeCell ref="A22:C22"/>
    <mergeCell ref="A20:C20"/>
    <mergeCell ref="A24:C24"/>
    <mergeCell ref="A25:C25"/>
    <mergeCell ref="A26:C26"/>
    <mergeCell ref="A27:C27"/>
    <mergeCell ref="A28:C28"/>
    <mergeCell ref="A17:G17"/>
    <mergeCell ref="A18:C18"/>
    <mergeCell ref="A19:C19"/>
    <mergeCell ref="A52:C52"/>
    <mergeCell ref="A51:G51"/>
    <mergeCell ref="A37:C37"/>
    <mergeCell ref="A38:C38"/>
    <mergeCell ref="A39:C39"/>
    <mergeCell ref="A40:C40"/>
    <mergeCell ref="A30:C30"/>
    <mergeCell ref="A31:C31"/>
    <mergeCell ref="A32:C32"/>
    <mergeCell ref="A33:C33"/>
    <mergeCell ref="A34:C34"/>
    <mergeCell ref="A36:C36"/>
    <mergeCell ref="A35:C35"/>
    <mergeCell ref="D53:F53"/>
    <mergeCell ref="A42:C42"/>
    <mergeCell ref="A43:C43"/>
    <mergeCell ref="A44:C44"/>
    <mergeCell ref="A46:C46"/>
    <mergeCell ref="A47:C47"/>
  </mergeCells>
  <printOptions gridLines="1"/>
  <pageMargins left="0.51181102362204722" right="0.51181102362204722" top="0.39370078740157483" bottom="0.39370078740157483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AFC2AA-A1E4-4057-AA41-D0037F033877}">
          <x14:formula1>
            <xm:f>Foglio3!$C$3:$C$4</xm:f>
          </x14:formula1>
          <xm:sqref>A15</xm:sqref>
        </x14:dataValidation>
        <x14:dataValidation type="list" allowBlank="1" showInputMessage="1" showErrorMessage="1" xr:uid="{BC0F77C0-DD30-459C-AA51-7B123F1E27E8}">
          <x14:formula1>
            <xm:f>Foglio3!$C$17:$C$19</xm:f>
          </x14:formula1>
          <xm:sqref>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5335-CD41-43E3-B347-7503D73A9FBC}">
  <sheetPr>
    <pageSetUpPr fitToPage="1"/>
  </sheetPr>
  <dimension ref="A1:I52"/>
  <sheetViews>
    <sheetView topLeftCell="A38" zoomScaleNormal="100" workbookViewId="0">
      <selection activeCell="C54" sqref="C54"/>
    </sheetView>
  </sheetViews>
  <sheetFormatPr defaultColWidth="9.08984375" defaultRowHeight="12.5" x14ac:dyDescent="0.25"/>
  <cols>
    <col min="1" max="1" width="28.6328125" style="2" customWidth="1"/>
    <col min="2" max="2" width="20.6328125" style="2" customWidth="1"/>
    <col min="3" max="3" width="28.6328125" style="2" customWidth="1"/>
    <col min="4" max="4" width="14.6328125" style="2" customWidth="1"/>
    <col min="5" max="5" width="28.6328125" style="2" customWidth="1"/>
    <col min="6" max="6" width="20.6328125" style="2" customWidth="1"/>
    <col min="7" max="7" width="23.08984375" style="2" customWidth="1"/>
    <col min="8" max="9" width="9.08984375" style="2" customWidth="1"/>
    <col min="10" max="16384" width="9.08984375" style="2"/>
  </cols>
  <sheetData>
    <row r="1" spans="1:9" ht="20.149999999999999" customHeight="1" x14ac:dyDescent="0.3">
      <c r="A1" s="72" t="s">
        <v>69</v>
      </c>
      <c r="B1" s="75" t="s">
        <v>75</v>
      </c>
      <c r="C1" s="76"/>
      <c r="D1" s="76"/>
      <c r="E1" s="76"/>
      <c r="F1" s="76"/>
      <c r="G1" s="77"/>
    </row>
    <row r="2" spans="1:9" ht="20.149999999999999" customHeight="1" x14ac:dyDescent="0.25">
      <c r="A2" s="73"/>
      <c r="B2" s="78" t="s">
        <v>74</v>
      </c>
      <c r="C2" s="79"/>
      <c r="D2" s="79"/>
      <c r="E2" s="79"/>
      <c r="F2" s="79"/>
      <c r="G2" s="80"/>
    </row>
    <row r="3" spans="1:9" ht="20.149999999999999" customHeight="1" thickBot="1" x14ac:dyDescent="0.3">
      <c r="A3" s="74"/>
      <c r="B3" s="81" t="s">
        <v>84</v>
      </c>
      <c r="C3" s="82"/>
      <c r="D3" s="82"/>
      <c r="E3" s="82"/>
      <c r="F3" s="82"/>
      <c r="G3" s="83"/>
    </row>
    <row r="4" spans="1:9" ht="18" x14ac:dyDescent="0.25">
      <c r="A4" s="84" t="s">
        <v>1</v>
      </c>
      <c r="B4" s="85"/>
      <c r="C4" s="85"/>
      <c r="D4" s="85"/>
      <c r="E4" s="3"/>
      <c r="F4" s="3"/>
      <c r="G4" s="4"/>
      <c r="H4" s="1"/>
      <c r="I4" s="1"/>
    </row>
    <row r="5" spans="1:9" ht="8.5" customHeight="1" thickBot="1" x14ac:dyDescent="0.3">
      <c r="A5" s="5"/>
      <c r="B5" s="6"/>
      <c r="C5" s="3"/>
      <c r="D5" s="3"/>
      <c r="E5" s="3"/>
      <c r="F5" s="3"/>
      <c r="G5" s="4"/>
      <c r="H5" s="1"/>
      <c r="I5" s="1"/>
    </row>
    <row r="6" spans="1:9" ht="14.5" x14ac:dyDescent="0.25">
      <c r="A6" s="7" t="s">
        <v>2</v>
      </c>
      <c r="B6" s="8"/>
      <c r="C6" s="7" t="s">
        <v>3</v>
      </c>
      <c r="D6" s="3"/>
      <c r="E6" s="7" t="s">
        <v>4</v>
      </c>
      <c r="F6" s="3"/>
      <c r="G6" s="7" t="s">
        <v>5</v>
      </c>
      <c r="H6" s="1"/>
      <c r="I6" s="1"/>
    </row>
    <row r="7" spans="1:9" ht="15" customHeight="1" thickBot="1" x14ac:dyDescent="0.3">
      <c r="A7" s="9">
        <v>4</v>
      </c>
      <c r="B7" s="10"/>
      <c r="C7" s="11">
        <v>600</v>
      </c>
      <c r="D7" s="3"/>
      <c r="E7" s="11">
        <v>600</v>
      </c>
      <c r="F7" s="3"/>
      <c r="G7" s="11">
        <v>5</v>
      </c>
      <c r="H7" s="1"/>
      <c r="I7" s="1"/>
    </row>
    <row r="8" spans="1:9" ht="2" customHeight="1" x14ac:dyDescent="0.25">
      <c r="A8" s="12"/>
      <c r="B8" s="13"/>
      <c r="C8" s="3"/>
      <c r="D8" s="3"/>
      <c r="E8" s="3"/>
      <c r="F8" s="3"/>
      <c r="G8" s="4"/>
      <c r="H8" s="1"/>
      <c r="I8" s="1"/>
    </row>
    <row r="9" spans="1:9" ht="2.5" customHeight="1" thickBot="1" x14ac:dyDescent="0.3">
      <c r="A9" s="12"/>
      <c r="B9" s="13"/>
      <c r="C9" s="3"/>
      <c r="D9" s="3"/>
      <c r="E9" s="3"/>
      <c r="F9" s="3"/>
      <c r="G9" s="4"/>
      <c r="H9" s="1"/>
      <c r="I9" s="1"/>
    </row>
    <row r="10" spans="1:9" ht="15" customHeight="1" x14ac:dyDescent="0.25">
      <c r="A10" s="7" t="s">
        <v>6</v>
      </c>
      <c r="B10" s="13"/>
      <c r="C10" s="7" t="s">
        <v>7</v>
      </c>
      <c r="D10" s="3"/>
      <c r="E10" s="7" t="s">
        <v>8</v>
      </c>
      <c r="F10" s="3"/>
      <c r="G10" s="7" t="s">
        <v>9</v>
      </c>
      <c r="H10" s="1"/>
      <c r="I10" s="14"/>
    </row>
    <row r="11" spans="1:9" ht="15" customHeight="1" thickBot="1" x14ac:dyDescent="0.3">
      <c r="A11" s="11">
        <v>10</v>
      </c>
      <c r="B11" s="13"/>
      <c r="C11" s="15">
        <v>50</v>
      </c>
      <c r="D11" s="3"/>
      <c r="E11" s="15">
        <v>5</v>
      </c>
      <c r="F11" s="3"/>
      <c r="G11" s="15">
        <v>10</v>
      </c>
      <c r="H11" s="1"/>
      <c r="I11" s="16"/>
    </row>
    <row r="12" spans="1:9" ht="2.5" customHeight="1" x14ac:dyDescent="0.25">
      <c r="A12" s="12"/>
      <c r="B12" s="13"/>
      <c r="C12" s="3"/>
      <c r="D12" s="3"/>
      <c r="E12" s="3"/>
      <c r="F12" s="3"/>
      <c r="G12" s="4"/>
      <c r="H12" s="1"/>
      <c r="I12" s="1"/>
    </row>
    <row r="13" spans="1:9" ht="3" customHeight="1" thickBot="1" x14ac:dyDescent="0.3">
      <c r="A13" s="12"/>
      <c r="B13" s="13"/>
      <c r="C13" s="3"/>
      <c r="D13" s="3"/>
      <c r="E13" s="3"/>
      <c r="F13" s="3"/>
      <c r="G13" s="4"/>
      <c r="H13" s="1"/>
      <c r="I13" s="1"/>
    </row>
    <row r="14" spans="1:9" ht="15" customHeight="1" x14ac:dyDescent="0.25">
      <c r="A14" s="62" t="s">
        <v>10</v>
      </c>
      <c r="B14" s="13"/>
      <c r="C14" s="7" t="s">
        <v>55</v>
      </c>
      <c r="D14" s="3"/>
      <c r="E14" s="7" t="s">
        <v>56</v>
      </c>
      <c r="F14" s="3"/>
      <c r="G14" s="4"/>
      <c r="H14" s="1"/>
      <c r="I14" s="1"/>
    </row>
    <row r="15" spans="1:9" ht="15" customHeight="1" thickBot="1" x14ac:dyDescent="0.3">
      <c r="A15" s="15" t="s">
        <v>60</v>
      </c>
      <c r="B15" s="13"/>
      <c r="C15" s="15" t="s">
        <v>53</v>
      </c>
      <c r="D15" s="3"/>
      <c r="E15" s="9">
        <v>100</v>
      </c>
      <c r="F15" s="3"/>
      <c r="G15" s="4"/>
      <c r="H15" s="1"/>
      <c r="I15" s="1"/>
    </row>
    <row r="16" spans="1:9" ht="15" customHeight="1" thickBot="1" x14ac:dyDescent="0.3">
      <c r="A16" s="12"/>
      <c r="B16" s="13"/>
      <c r="C16" s="3"/>
      <c r="D16" s="3"/>
      <c r="E16" s="3"/>
      <c r="F16" s="3"/>
      <c r="G16" s="4"/>
      <c r="H16" s="1"/>
      <c r="I16" s="1"/>
    </row>
    <row r="17" spans="1:9" ht="240" customHeight="1" thickBot="1" x14ac:dyDescent="0.3">
      <c r="A17" s="86" t="s">
        <v>105</v>
      </c>
      <c r="B17" s="87"/>
      <c r="C17" s="87"/>
      <c r="D17" s="87"/>
      <c r="E17" s="87"/>
      <c r="F17" s="87"/>
      <c r="G17" s="88"/>
      <c r="H17" s="1"/>
      <c r="I17" s="1"/>
    </row>
    <row r="18" spans="1:9" ht="15" customHeight="1" x14ac:dyDescent="0.3">
      <c r="A18" s="89" t="s">
        <v>11</v>
      </c>
      <c r="B18" s="90"/>
      <c r="C18" s="90"/>
      <c r="D18" s="60" t="s">
        <v>12</v>
      </c>
      <c r="E18" s="60" t="s">
        <v>13</v>
      </c>
      <c r="F18" s="60" t="s">
        <v>14</v>
      </c>
      <c r="G18" s="61" t="s">
        <v>15</v>
      </c>
    </row>
    <row r="19" spans="1:9" ht="15" customHeight="1" x14ac:dyDescent="0.3">
      <c r="A19" s="91" t="s">
        <v>16</v>
      </c>
      <c r="B19" s="92"/>
      <c r="C19" s="92"/>
      <c r="D19" s="48"/>
      <c r="E19" s="48"/>
      <c r="F19" s="49"/>
      <c r="G19" s="19"/>
    </row>
    <row r="20" spans="1:9" ht="15" customHeight="1" x14ac:dyDescent="0.3">
      <c r="A20" s="91" t="s">
        <v>17</v>
      </c>
      <c r="B20" s="92"/>
      <c r="C20" s="92"/>
      <c r="D20" s="48"/>
      <c r="E20" s="48"/>
      <c r="F20" s="49"/>
      <c r="G20" s="19"/>
    </row>
    <row r="21" spans="1:9" ht="15" customHeight="1" x14ac:dyDescent="0.3">
      <c r="A21" s="93" t="s">
        <v>18</v>
      </c>
      <c r="B21" s="94"/>
      <c r="C21" s="94"/>
      <c r="D21" s="48" t="s">
        <v>19</v>
      </c>
      <c r="E21" s="52">
        <v>0.04</v>
      </c>
      <c r="F21" s="51">
        <f>Foglio3!J3</f>
        <v>30.83</v>
      </c>
      <c r="G21" s="20">
        <f>E21*F21</f>
        <v>1.2331999999999999</v>
      </c>
    </row>
    <row r="22" spans="1:9" ht="15" customHeight="1" x14ac:dyDescent="0.3">
      <c r="A22" s="93" t="s">
        <v>20</v>
      </c>
      <c r="B22" s="94"/>
      <c r="C22" s="94"/>
      <c r="D22" s="48" t="s">
        <v>19</v>
      </c>
      <c r="E22" s="52">
        <v>0.04</v>
      </c>
      <c r="F22" s="51">
        <f>Foglio3!J4</f>
        <v>28.62</v>
      </c>
      <c r="G22" s="20">
        <f>E22*F22</f>
        <v>1.1448</v>
      </c>
    </row>
    <row r="23" spans="1:9" ht="15" customHeight="1" x14ac:dyDescent="0.3">
      <c r="A23" s="70" t="s">
        <v>73</v>
      </c>
      <c r="B23" s="71"/>
      <c r="C23" s="71"/>
      <c r="D23" s="48"/>
      <c r="E23" s="52"/>
      <c r="F23" s="51"/>
      <c r="G23" s="20"/>
    </row>
    <row r="24" spans="1:9" ht="15" customHeight="1" x14ac:dyDescent="0.3">
      <c r="A24" s="93" t="s">
        <v>18</v>
      </c>
      <c r="B24" s="94"/>
      <c r="C24" s="94"/>
      <c r="D24" s="48" t="s">
        <v>19</v>
      </c>
      <c r="E24" s="52">
        <v>0.03</v>
      </c>
      <c r="F24" s="51">
        <f>Foglio3!J3</f>
        <v>30.83</v>
      </c>
      <c r="G24" s="20">
        <f>E24*F24</f>
        <v>0.92489999999999994</v>
      </c>
    </row>
    <row r="25" spans="1:9" ht="15" customHeight="1" x14ac:dyDescent="0.3">
      <c r="A25" s="93" t="s">
        <v>20</v>
      </c>
      <c r="B25" s="94"/>
      <c r="C25" s="94"/>
      <c r="D25" s="48" t="s">
        <v>19</v>
      </c>
      <c r="E25" s="52">
        <v>0.03</v>
      </c>
      <c r="F25" s="51">
        <f>Foglio3!J4</f>
        <v>28.62</v>
      </c>
      <c r="G25" s="20">
        <f>E25*F25</f>
        <v>0.85860000000000003</v>
      </c>
    </row>
    <row r="26" spans="1:9" ht="15" customHeight="1" x14ac:dyDescent="0.3">
      <c r="A26" s="70" t="s">
        <v>72</v>
      </c>
      <c r="B26" s="71"/>
      <c r="C26" s="71"/>
      <c r="D26" s="48"/>
      <c r="E26" s="52"/>
      <c r="F26" s="51"/>
      <c r="G26" s="20"/>
    </row>
    <row r="27" spans="1:9" ht="15" customHeight="1" x14ac:dyDescent="0.3">
      <c r="A27" s="93" t="s">
        <v>18</v>
      </c>
      <c r="B27" s="94"/>
      <c r="C27" s="94"/>
      <c r="D27" s="48" t="s">
        <v>19</v>
      </c>
      <c r="E27" s="52">
        <v>0.2</v>
      </c>
      <c r="F27" s="51">
        <f>Foglio3!J3</f>
        <v>30.83</v>
      </c>
      <c r="G27" s="20">
        <f>E27*F27</f>
        <v>6.1660000000000004</v>
      </c>
    </row>
    <row r="28" spans="1:9" ht="15" customHeight="1" x14ac:dyDescent="0.3">
      <c r="A28" s="93" t="s">
        <v>20</v>
      </c>
      <c r="B28" s="94"/>
      <c r="C28" s="94"/>
      <c r="D28" s="48" t="s">
        <v>19</v>
      </c>
      <c r="E28" s="52">
        <v>0.2</v>
      </c>
      <c r="F28" s="51">
        <f>Foglio3!J4</f>
        <v>28.62</v>
      </c>
      <c r="G28" s="20">
        <f>E28*F28</f>
        <v>5.7240000000000002</v>
      </c>
    </row>
    <row r="29" spans="1:9" ht="15" customHeight="1" x14ac:dyDescent="0.3">
      <c r="A29" s="70" t="s">
        <v>71</v>
      </c>
      <c r="B29" s="71"/>
      <c r="C29" s="71"/>
      <c r="D29" s="48"/>
      <c r="E29" s="52"/>
      <c r="F29" s="51"/>
      <c r="G29" s="20"/>
    </row>
    <row r="30" spans="1:9" ht="15" customHeight="1" x14ac:dyDescent="0.3">
      <c r="A30" s="93" t="s">
        <v>18</v>
      </c>
      <c r="B30" s="94"/>
      <c r="C30" s="94"/>
      <c r="D30" s="48" t="s">
        <v>19</v>
      </c>
      <c r="E30" s="52">
        <v>0.26</v>
      </c>
      <c r="F30" s="51">
        <f>Foglio3!J3</f>
        <v>30.83</v>
      </c>
      <c r="G30" s="20">
        <f>E30*F30</f>
        <v>8.0158000000000005</v>
      </c>
    </row>
    <row r="31" spans="1:9" ht="15" customHeight="1" x14ac:dyDescent="0.3">
      <c r="A31" s="93" t="s">
        <v>20</v>
      </c>
      <c r="B31" s="94"/>
      <c r="C31" s="94"/>
      <c r="D31" s="48" t="s">
        <v>19</v>
      </c>
      <c r="E31" s="52">
        <v>0.26</v>
      </c>
      <c r="F31" s="51">
        <f>Foglio3!J4</f>
        <v>28.62</v>
      </c>
      <c r="G31" s="20">
        <f>E31*F31</f>
        <v>7.4412000000000003</v>
      </c>
    </row>
    <row r="32" spans="1:9" ht="15" customHeight="1" x14ac:dyDescent="0.3">
      <c r="A32" s="70" t="str">
        <f>IF(A15="Silicone Color", "5)Sigillatura giunti con sigillante siliconico acetico", IF(A15="Neutro Color", "5)Sigillatura giunti con sigillante siliconico neutro", "5) Sigillatura giunti con sigillante siliconico"))</f>
        <v>5)Sigillatura giunti con sigillante siliconico neutro</v>
      </c>
      <c r="B32" s="71"/>
      <c r="C32" s="71"/>
      <c r="D32" s="48"/>
      <c r="E32" s="52"/>
      <c r="F32" s="51"/>
      <c r="G32" s="20"/>
    </row>
    <row r="33" spans="1:9" ht="15" customHeight="1" x14ac:dyDescent="0.3">
      <c r="A33" s="93" t="s">
        <v>18</v>
      </c>
      <c r="B33" s="94"/>
      <c r="C33" s="94"/>
      <c r="D33" s="48" t="s">
        <v>19</v>
      </c>
      <c r="E33" s="52">
        <v>0.1</v>
      </c>
      <c r="F33" s="51">
        <f>Foglio3!J3</f>
        <v>30.83</v>
      </c>
      <c r="G33" s="20">
        <f>E33*F33</f>
        <v>3.0830000000000002</v>
      </c>
    </row>
    <row r="34" spans="1:9" ht="15" customHeight="1" x14ac:dyDescent="0.3">
      <c r="A34" s="93" t="s">
        <v>20</v>
      </c>
      <c r="B34" s="94"/>
      <c r="C34" s="94"/>
      <c r="D34" s="48" t="s">
        <v>19</v>
      </c>
      <c r="E34" s="52">
        <v>0.1</v>
      </c>
      <c r="F34" s="51">
        <f>Foglio3!J4</f>
        <v>28.62</v>
      </c>
      <c r="G34" s="20">
        <f>E34*F34</f>
        <v>2.8620000000000001</v>
      </c>
    </row>
    <row r="35" spans="1:9" ht="15" customHeight="1" x14ac:dyDescent="0.3">
      <c r="A35" s="97"/>
      <c r="B35" s="98"/>
      <c r="C35" s="98"/>
      <c r="D35" s="48"/>
      <c r="E35" s="52"/>
      <c r="F35" s="51"/>
      <c r="G35" s="41"/>
    </row>
    <row r="36" spans="1:9" ht="15" customHeight="1" x14ac:dyDescent="0.3">
      <c r="A36" s="97"/>
      <c r="B36" s="98"/>
      <c r="C36" s="98"/>
      <c r="D36" s="48"/>
      <c r="E36" s="52"/>
      <c r="F36" s="54" t="s">
        <v>23</v>
      </c>
      <c r="G36" s="20">
        <f>SUM(G21:G34)</f>
        <v>37.453500000000005</v>
      </c>
    </row>
    <row r="37" spans="1:9" ht="15" customHeight="1" x14ac:dyDescent="0.3">
      <c r="A37" s="91" t="s">
        <v>24</v>
      </c>
      <c r="B37" s="92"/>
      <c r="C37" s="92"/>
      <c r="D37" s="49"/>
      <c r="E37" s="55"/>
      <c r="F37" s="49"/>
      <c r="G37" s="24"/>
    </row>
    <row r="38" spans="1:9" ht="16.5" x14ac:dyDescent="0.3">
      <c r="A38" s="95" t="s">
        <v>70</v>
      </c>
      <c r="B38" s="96"/>
      <c r="C38" s="96"/>
      <c r="D38" s="48" t="s">
        <v>26</v>
      </c>
      <c r="E38" s="52">
        <f>1.45*A7</f>
        <v>5.8</v>
      </c>
      <c r="F38" s="51">
        <f>Foglio3!D20</f>
        <v>7.75</v>
      </c>
      <c r="G38" s="20">
        <f xml:space="preserve"> F38*E38</f>
        <v>44.949999999999996</v>
      </c>
    </row>
    <row r="39" spans="1:9" ht="16.5" x14ac:dyDescent="0.3">
      <c r="A39" s="95" t="str">
        <f>IF(C15="", "", C15)</f>
        <v>FUGABELLA COLOR</v>
      </c>
      <c r="B39" s="96"/>
      <c r="C39" s="96"/>
      <c r="D39" s="48" t="s">
        <v>26</v>
      </c>
      <c r="E39" s="52">
        <f>(C7+E7)/(C7*E7)*G7*A11*(VLOOKUP(A39,Foglio3!C17:E19,3,0))</f>
        <v>0.31</v>
      </c>
      <c r="F39" s="51">
        <f>VLOOKUP(A39,Foglio3!$C$17:$D$19, 2, 0)</f>
        <v>4.67</v>
      </c>
      <c r="G39" s="20">
        <f t="shared" ref="G39" si="0" xml:space="preserve"> F39*E39</f>
        <v>1.4477</v>
      </c>
    </row>
    <row r="40" spans="1:9" ht="16.5" x14ac:dyDescent="0.3">
      <c r="A40" s="95" t="str">
        <f>IF(A15="", "", A15)</f>
        <v>NEUTRO COLOR</v>
      </c>
      <c r="B40" s="96"/>
      <c r="C40" s="96"/>
      <c r="D40" s="48" t="s">
        <v>62</v>
      </c>
      <c r="E40" s="52">
        <f>ROUNDUP((C11*10)*(E11/100)*(G11/100)*VLOOKUP(A40, Foglio3!$C$2:$D$4, 2, 0)/VLOOKUP(A40,Foglio3!$C$3:$E$4, 3, 0),0)/E15</f>
        <v>0.09</v>
      </c>
      <c r="F40" s="51">
        <f>VLOOKUP(A40, Foglio3!$C$3:$F$4, 4, 0)</f>
        <v>17.37</v>
      </c>
      <c r="G40" s="20">
        <f xml:space="preserve"> (F40*E40)</f>
        <v>1.5633000000000001</v>
      </c>
    </row>
    <row r="41" spans="1:9" ht="15" customHeight="1" x14ac:dyDescent="0.3">
      <c r="A41" s="111"/>
      <c r="B41" s="112"/>
      <c r="C41" s="112"/>
      <c r="D41" s="48"/>
      <c r="E41" s="52"/>
      <c r="F41" s="51"/>
      <c r="G41" s="41"/>
    </row>
    <row r="42" spans="1:9" ht="15" customHeight="1" x14ac:dyDescent="0.3">
      <c r="A42" s="111"/>
      <c r="B42" s="112"/>
      <c r="C42" s="112"/>
      <c r="D42" s="48"/>
      <c r="E42" s="52"/>
      <c r="F42" s="54" t="s">
        <v>29</v>
      </c>
      <c r="G42" s="20">
        <f>SUM(G38:G40)</f>
        <v>47.960999999999991</v>
      </c>
    </row>
    <row r="43" spans="1:9" ht="15" customHeight="1" x14ac:dyDescent="0.3">
      <c r="A43" s="91" t="s">
        <v>30</v>
      </c>
      <c r="B43" s="92"/>
      <c r="C43" s="92"/>
      <c r="D43" s="49"/>
      <c r="E43" s="52"/>
      <c r="F43" s="49"/>
      <c r="G43" s="24"/>
    </row>
    <row r="44" spans="1:9" ht="15" customHeight="1" x14ac:dyDescent="0.3">
      <c r="A44" s="95" t="s">
        <v>31</v>
      </c>
      <c r="B44" s="96"/>
      <c r="C44" s="96"/>
      <c r="D44" s="48" t="s">
        <v>32</v>
      </c>
      <c r="E44" s="52">
        <f>SUM(E38:E40)</f>
        <v>6.1999999999999993</v>
      </c>
      <c r="F44" s="57">
        <f>0.018</f>
        <v>1.7999999999999999E-2</v>
      </c>
      <c r="G44" s="20">
        <f xml:space="preserve"> F44*E44</f>
        <v>0.11159999999999998</v>
      </c>
    </row>
    <row r="45" spans="1:9" ht="15" customHeight="1" x14ac:dyDescent="0.3">
      <c r="A45" s="106"/>
      <c r="B45" s="107"/>
      <c r="C45" s="107"/>
      <c r="D45" s="49"/>
      <c r="E45" s="49"/>
      <c r="F45" s="54" t="s">
        <v>33</v>
      </c>
      <c r="G45" s="22">
        <f>SUM(G44:G44)</f>
        <v>0.11159999999999998</v>
      </c>
    </row>
    <row r="46" spans="1:9" ht="15" customHeight="1" x14ac:dyDescent="0.3">
      <c r="A46" s="108"/>
      <c r="B46" s="109"/>
      <c r="C46" s="109"/>
      <c r="D46" s="67"/>
      <c r="E46" s="67"/>
      <c r="F46" s="67"/>
      <c r="G46" s="27"/>
    </row>
    <row r="47" spans="1:9" ht="15" customHeight="1" x14ac:dyDescent="0.3">
      <c r="A47" s="108"/>
      <c r="B47" s="109"/>
      <c r="C47" s="109"/>
      <c r="D47" s="67"/>
      <c r="E47" s="67"/>
      <c r="F47" s="59" t="s">
        <v>34</v>
      </c>
      <c r="G47" s="20">
        <f>G36+G42+G45</f>
        <v>85.5261</v>
      </c>
    </row>
    <row r="48" spans="1:9" ht="15" customHeight="1" x14ac:dyDescent="0.3">
      <c r="A48" s="106"/>
      <c r="B48" s="107"/>
      <c r="C48" s="107"/>
      <c r="D48" s="49"/>
      <c r="E48" s="49"/>
      <c r="F48" s="59" t="s">
        <v>35</v>
      </c>
      <c r="G48" s="20">
        <f>G47*0.17</f>
        <v>14.539437000000001</v>
      </c>
      <c r="I48" s="40"/>
    </row>
    <row r="49" spans="1:9" ht="15" customHeight="1" x14ac:dyDescent="0.3">
      <c r="A49" s="108"/>
      <c r="B49" s="109"/>
      <c r="C49" s="109"/>
      <c r="D49" s="67"/>
      <c r="E49" s="67"/>
      <c r="F49" s="59" t="s">
        <v>36</v>
      </c>
      <c r="G49" s="20">
        <f>(G47+G48)*0.1</f>
        <v>10.006553700000001</v>
      </c>
      <c r="I49" s="40"/>
    </row>
    <row r="50" spans="1:9" s="38" customFormat="1" ht="13" thickBot="1" x14ac:dyDescent="0.3">
      <c r="A50" s="99" t="s">
        <v>115</v>
      </c>
      <c r="B50" s="100"/>
      <c r="C50" s="100"/>
      <c r="D50" s="100"/>
      <c r="E50" s="100"/>
      <c r="F50" s="100"/>
      <c r="G50" s="101"/>
      <c r="I50" s="39"/>
    </row>
    <row r="51" spans="1:9" ht="20.5" thickBot="1" x14ac:dyDescent="0.3">
      <c r="A51" s="102"/>
      <c r="B51" s="103"/>
      <c r="C51" s="103"/>
      <c r="D51" s="104" t="s">
        <v>85</v>
      </c>
      <c r="E51" s="104"/>
      <c r="F51" s="104"/>
      <c r="G51" s="28">
        <f>G47+G48+G49</f>
        <v>110.0720907</v>
      </c>
    </row>
    <row r="52" spans="1:9" ht="15" customHeight="1" x14ac:dyDescent="0.25">
      <c r="A52" s="37"/>
      <c r="B52" s="37"/>
      <c r="C52" s="36"/>
      <c r="D52" s="105"/>
      <c r="E52" s="105"/>
      <c r="F52" s="105"/>
      <c r="G52" s="35"/>
    </row>
  </sheetData>
  <mergeCells count="42">
    <mergeCell ref="D52:F52"/>
    <mergeCell ref="A48:C48"/>
    <mergeCell ref="A49:C49"/>
    <mergeCell ref="A50:G50"/>
    <mergeCell ref="A51:C51"/>
    <mergeCell ref="D51:F51"/>
    <mergeCell ref="A47:C47"/>
    <mergeCell ref="A36:C36"/>
    <mergeCell ref="A37:C37"/>
    <mergeCell ref="A39:C39"/>
    <mergeCell ref="A40:C40"/>
    <mergeCell ref="A41:C41"/>
    <mergeCell ref="A42:C42"/>
    <mergeCell ref="A43:C43"/>
    <mergeCell ref="A44:C44"/>
    <mergeCell ref="A45:C45"/>
    <mergeCell ref="A46:C46"/>
    <mergeCell ref="A38:C38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:A3"/>
    <mergeCell ref="B1:G1"/>
    <mergeCell ref="B2:G2"/>
    <mergeCell ref="B3:G3"/>
    <mergeCell ref="A4:D4"/>
    <mergeCell ref="A17:G17"/>
    <mergeCell ref="A18:C18"/>
    <mergeCell ref="A19:C19"/>
    <mergeCell ref="A20:C20"/>
    <mergeCell ref="A21:C21"/>
    <mergeCell ref="A22:C22"/>
  </mergeCells>
  <printOptions gridLines="1"/>
  <pageMargins left="0.51181102362204722" right="0.51181102362204722" top="0.39370078740157483" bottom="0.39370078740157483" header="0.31496062992125984" footer="0.31496062992125984"/>
  <pageSetup paperSize="9"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48FA283-4C24-451B-8996-2EDC37F39322}">
          <x14:formula1>
            <xm:f>Foglio3!$C$17:$C$19</xm:f>
          </x14:formula1>
          <xm:sqref>C15</xm:sqref>
        </x14:dataValidation>
        <x14:dataValidation type="list" allowBlank="1" showInputMessage="1" showErrorMessage="1" xr:uid="{C270E160-0E7F-4B77-B3B2-DC6A2A0A4E1F}">
          <x14:formula1>
            <xm:f>Foglio3!$C$3:$C$4</xm:f>
          </x14:formula1>
          <xm:sqref>A15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l l R V 1 4 P p q K l A A A A 9 Q A A A B I A H A B D b 2 5 m a W c v U G F j a 2 F n Z S 5 4 b W w g o h g A K K A U A A A A A A A A A A A A A A A A A A A A A A A A A A A A h Y + x C s I w G I R f p W R v E q N I L X / T w U m w I C j i G t L Y B t t U m t T 0 3 R x 8 J F / B i l b d H O + 7 O 7 i 7 X 2 + Q 9 n U V X F R r d W M S N M E U B c r I J t e m S F D n j m G E U g 4 b I U + i U M E Q N j b u r U 5 Q 6 d w 5 J s R 7 j / 0 U N 2 1 B G K U T c s j W W 1 m q W o T a W C e M V O j T y v + 3 E I f 9 a w x n e D H H 0 Y x h C m R k k G n z 9 d k w 9 + n + Q F h 2 l e t a x b U L V z s g o w T y v s A f U E s D B B Q A A g A I A E p Z U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W V F X K I p H u A 4 A A A A R A A A A E w A c A E Z v c m 1 1 b G F z L 1 N l Y 3 R p b 2 4 x L m 0 g o h g A K K A U A A A A A A A A A A A A A A A A A A A A A A A A A A A A K 0 5 N L s n M z 1 M I h t C G 1 g B Q S w E C L Q A U A A I A C A B K W V F X X g + m o q U A A A D 1 A A A A E g A A A A A A A A A A A A A A A A A A A A A A Q 2 9 u Z m l n L 1 B h Y 2 t h Z 2 U u e G 1 s U E s B A i 0 A F A A C A A g A S l l R V w / K 6 a u k A A A A 6 Q A A A B M A A A A A A A A A A A A A A A A A 8 Q A A A F t D b 2 5 0 Z W 5 0 X 1 R 5 c G V z X S 5 4 b W x Q S w E C L Q A U A A I A C A B K W V F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x q 4 4 g H U j 0 i R j l u j s 2 O Y X g A A A A A C A A A A A A A D Z g A A w A A A A B A A A A B T 6 h l U b X b 4 9 O S 1 U U g y 2 n I A A A A A A A S A A A C g A A A A E A A A A B c C W C 5 c 5 v n / m q d T 8 T n h I h B Q A A A A J h g t c i v f S x i Y A a i B f G Q 8 t 6 3 c o k d e R H w g K H T V k c 8 5 Q 4 l R o k k l b 6 / R / q Q 2 t L k l w F o L a t G u k H W y + 1 z v l 1 d / B R m B Z 4 R q v V 6 r u u O c h g p 1 y S + B u g w U A A A A l X 5 V I z 3 + 4 U 4 3 q 5 g + 6 R 1 O n X f d 6 x E = < / D a t a M a s h u p > 
</file>

<file path=customXml/itemProps1.xml><?xml version="1.0" encoding="utf-8"?>
<ds:datastoreItem xmlns:ds="http://schemas.openxmlformats.org/officeDocument/2006/customXml" ds:itemID="{66455FCF-E76C-4154-8366-1BD796A6E9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7</vt:i4>
      </vt:variant>
    </vt:vector>
  </HeadingPairs>
  <TitlesOfParts>
    <vt:vector size="17" baseType="lpstr">
      <vt:lpstr>Massetto</vt:lpstr>
      <vt:lpstr>LNL</vt:lpstr>
      <vt:lpstr>LNC</vt:lpstr>
      <vt:lpstr>LSB</vt:lpstr>
      <vt:lpstr>LVP</vt:lpstr>
      <vt:lpstr>LIN</vt:lpstr>
      <vt:lpstr>LEX</vt:lpstr>
      <vt:lpstr>Posa rivestimento H40 NO LIMITS</vt:lpstr>
      <vt:lpstr>Posa rivestimento H40 EXTREME</vt:lpstr>
      <vt:lpstr>Foglio3</vt:lpstr>
      <vt:lpstr>LEX!Area_stampa</vt:lpstr>
      <vt:lpstr>LIN!Area_stampa</vt:lpstr>
      <vt:lpstr>LNC!Area_stampa</vt:lpstr>
      <vt:lpstr>LNL!Area_stampa</vt:lpstr>
      <vt:lpstr>LSB!Area_stampa</vt:lpstr>
      <vt:lpstr>LVP!Area_stampa</vt:lpstr>
      <vt:lpstr>'Posa rivestimento H40 NO LIMITS'!Area_stampa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Bolognesi</dc:creator>
  <cp:lastModifiedBy>Marcello Bolognesi</cp:lastModifiedBy>
  <dcterms:created xsi:type="dcterms:W3CDTF">2023-09-13T14:56:04Z</dcterms:created>
  <dcterms:modified xsi:type="dcterms:W3CDTF">2024-02-07T10:16:37Z</dcterms:modified>
</cp:coreProperties>
</file>