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3BF62525-7F07-4D15-B4E7-C6738BE28916}" xr6:coauthVersionLast="47" xr6:coauthVersionMax="47" xr10:uidLastSave="{00000000-0000-0000-0000-000000000000}"/>
  <workbookProtection workbookAlgorithmName="SHA-512" workbookHashValue="PdjO3s55EbhynSgB8UzMRQDs0eyc9gc6KPzdav6m0J8gZUSNpDKaLgij1INYBhRzQZEXBWQzdvwmZYb3kGe6kw==" workbookSaltValue="d+I/BulGg0ESMcHyXdwT0Q==" workbookSpinCount="100000" lockStructure="1"/>
  <bookViews>
    <workbookView xWindow="-110" yWindow="-110" windowWidth="19420" windowHeight="10300" xr2:uid="{00000000-000D-0000-FFFF-FFFF00000000}"/>
  </bookViews>
  <sheets>
    <sheet name="KlimaExpert ETA EPS" sheetId="7" r:id="rId1"/>
    <sheet name="KlimaExpert ETA Senza Tasselli" sheetId="8" r:id="rId2"/>
    <sheet name="KlimaExpert ETA MW" sheetId="9" r:id="rId3"/>
    <sheet name="DATI NEW" sheetId="6" state="hidden" r:id="rId4"/>
    <sheet name="ACCESSORI" sheetId="4" state="hidden" r:id="rId5"/>
    <sheet name="STRATIGRAFIE" sheetId="5" state="hidden" r:id="rId6"/>
  </sheets>
  <definedNames>
    <definedName name="AdeEPS" localSheetId="1">TabellaAdesivoRasante[Ade EPS]</definedName>
    <definedName name="AdeMW">TabellaAdesivoRasante7[Ade MW]</definedName>
    <definedName name="AdeRas" localSheetId="2">TabellaAdesivoRasante[Ade EPS]</definedName>
    <definedName name="AdeRas">TabellaAdesivoRasante[Ade EPS]</definedName>
    <definedName name="AdeRasSenzaTasselli" localSheetId="2">Tabella3[AdeNT]</definedName>
    <definedName name="AdeSenzaTasselli">Tabella3[AdeNT]</definedName>
    <definedName name="Air" localSheetId="2">#REF!</definedName>
    <definedName name="Air">#REF!</definedName>
    <definedName name="Air_img">STRATIGRAFIE!$B$2</definedName>
    <definedName name="AirBlack_img">STRATIGRAFIE!$B$5</definedName>
    <definedName name="Airplus" localSheetId="2">#REF!</definedName>
    <definedName name="Airplus">#REF!</definedName>
    <definedName name="Airplus_img">STRATIGRAFIE!$B$3</definedName>
    <definedName name="Airtech" localSheetId="2">#REF!</definedName>
    <definedName name="Airtech">#REF!</definedName>
    <definedName name="Airtech_img">STRATIGRAFIE!$B$4</definedName>
    <definedName name="AirWoolAirWoolPlus_img">STRATIGRAFIE!$B$6</definedName>
    <definedName name="ElencoPannelliSenzaTasselli" localSheetId="2">ElencoPannelli5[Elenco Pannelli SENZA TASSELLI]</definedName>
    <definedName name="ElencoPannelliSenzaTasselli">ElencoPannelli5[Elenco Pannelli SENZA TASSELLI]</definedName>
    <definedName name="FasciaIntonachino" localSheetId="2">#REF!</definedName>
    <definedName name="FasciaIntonachino" localSheetId="1">#REF!</definedName>
    <definedName name="FasciaIntonachino">#REF!</definedName>
    <definedName name="FasciaNOSolar">FasciaColoreIntonachino3738[Fascia Intonachino MW NO Solar]</definedName>
    <definedName name="FasciaSolar">FasciaColoreIntonachino37[Fascia Intonachino MW Solar]</definedName>
    <definedName name="Fondo" localSheetId="2">TabellaFondo[Fondo]</definedName>
    <definedName name="Fondo" localSheetId="1">TabellaFondo[Fondo]</definedName>
    <definedName name="Fondo">TabellaFondo[Fondo]</definedName>
    <definedName name="FondoMW">TabellaFondo33[Fondo MW]</definedName>
    <definedName name="img" localSheetId="2">INDIRECT('KlimaExpert ETA MW'!$D$10)</definedName>
    <definedName name="img" localSheetId="1">INDIRECT('KlimaExpert ETA Senza Tasselli'!$D$10)</definedName>
    <definedName name="img">INDIRECT('KlimaExpert ETA EPS'!$D$10)</definedName>
    <definedName name="IntAcrilexFondo">ElencoIntonachini34[Elenco Intonachini Acrilex Fondo MW]</definedName>
    <definedName name="IntBiocalceFondo">ElencoIntonachini343536[Elenco Intonachini Biocalce Fondo MW]</definedName>
    <definedName name="Intonachino" localSheetId="2">ElencoIntonachini[Elenco Intonachini]</definedName>
    <definedName name="Intonachino" localSheetId="1">ElencoIntonachini[Elenco Intonachini]</definedName>
    <definedName name="Intonachino">ElencoIntonachini[Elenco Intonachini]</definedName>
    <definedName name="IntSiloxFondo">ElencoIntonachini3435[Elenco Intonachini Silox Fondo MW]</definedName>
    <definedName name="Ltassello_1" localSheetId="2">LunghezzaPercussioneNylon[Lunghezza Percussione Nylon]</definedName>
    <definedName name="Ltassello_1" localSheetId="1">LunghezzaPercussioneNylon[Lunghezza Percussione Nylon]</definedName>
    <definedName name="Ltassello_1">LunghezzaPercussioneNylon[Lunghezza Percussione Nylon]</definedName>
    <definedName name="Ltassello_2" localSheetId="2">LunghezzaPercussioneAcciaioNylon[Lunghezza Percussione Acciaio/nylon]</definedName>
    <definedName name="Ltassello_2" localSheetId="1">LunghezzaPercussioneAcciaioNylon[Lunghezza Percussione Acciaio/nylon]</definedName>
    <definedName name="Ltassello_2">LunghezzaPercussioneAcciaioNylon[Lunghezza Percussione Acciaio/nylon]</definedName>
    <definedName name="Ltassello_3" localSheetId="2">LunghezzaAvvitabileAcciaio[Lunghezza Avvitabile Acciaio]</definedName>
    <definedName name="Ltassello_3" localSheetId="1">LunghezzaAvvitabileAcciaio[Lunghezza Avvitabile Acciaio]</definedName>
    <definedName name="Ltassello_3">LunghezzaAvvitabileAcciaio[Lunghezza Avvitabile Acciaio]</definedName>
    <definedName name="Numerotasselli" localSheetId="2">TabellaNumeroTasselli[Numero Tasselli]</definedName>
    <definedName name="Numerotasselli" localSheetId="1">TabellaNumeroTasselli[Numero Tasselli]</definedName>
    <definedName name="Numerotasselli">TabellaNumeroTasselli[Numero Tasselli]</definedName>
    <definedName name="Operaio" localSheetId="2">TabellaOperaio[Tipologia]</definedName>
    <definedName name="Operaio" localSheetId="1">TabellaOperaio[Tipologia]</definedName>
    <definedName name="Operaio">TabellaOperaio[Tipologia]</definedName>
    <definedName name="Pannello" localSheetId="2">ElencoPannelli[Elenco Pannelli]</definedName>
    <definedName name="Pannello" localSheetId="1">ElencoPannelli[Elenco Pannelli]</definedName>
    <definedName name="Pannello">ElencoPannelli[Elenco Pannelli]</definedName>
    <definedName name="PannMW">ElencoPannelli8[Elenco Pannelli MW]</definedName>
    <definedName name="RasEPS">TabellaAdesivoRasante39[Ras EPS]</definedName>
    <definedName name="RasMW">TabellaAdesivoRasante740[Ras MW]</definedName>
    <definedName name="RasSenzaTasselli">'DATI NEW'!$N$3</definedName>
    <definedName name="Rete" localSheetId="2">TabellaReti[Rete]</definedName>
    <definedName name="Rete" localSheetId="1">TabellaReti[Rete]</definedName>
    <definedName name="Rete">TabellaReti[Rete]</definedName>
    <definedName name="Spannello_1" localSheetId="2">SpessoreAir[Spessore Air]</definedName>
    <definedName name="Spannello_1" localSheetId="1">SpessoreAir[Spessore Air]</definedName>
    <definedName name="Spannello_1">SpessoreAir[Spessore Air]</definedName>
    <definedName name="Spannello_2" localSheetId="2">SpessoreAirCont[Spessore Air (Cont.)]</definedName>
    <definedName name="Spannello_2" localSheetId="1">SpessoreAirCont[Spessore Air (Cont.)]</definedName>
    <definedName name="Spannello_2">SpessoreAirCont[Spessore Air (Cont.)]</definedName>
    <definedName name="Spannello_3" localSheetId="2">SpessoreAirIsole[Spessore Air (Isole)]</definedName>
    <definedName name="Spannello_3" localSheetId="1">SpessoreAirIsole[Spessore Air (Isole)]</definedName>
    <definedName name="Spannello_3">SpessoreAirIsole[Spessore Air (Isole)]</definedName>
    <definedName name="Spannello_4" localSheetId="2">SpessoreAirplus[Spessore Airplus]</definedName>
    <definedName name="Spannello_4" localSheetId="1">SpessoreAirplus[Spessore Airplus]</definedName>
    <definedName name="Spannello_4">SpessoreAirplus[Spessore Airplus]</definedName>
    <definedName name="Spannello_5" localSheetId="2">SpessoreAirtech[Spessore Airtech]</definedName>
    <definedName name="Spannello_5" localSheetId="1">SpessoreAirtech[Spessore Airtech]</definedName>
    <definedName name="Spannello_5">SpessoreAirtech[Spessore Airtech]</definedName>
    <definedName name="SpessoreAirBlack" localSheetId="2">Tabella5[Spessore Air Black]</definedName>
    <definedName name="SpessoreAirBlack">Tabella5[Spessore Air Black]</definedName>
    <definedName name="SpessoreAirBlackCont" localSheetId="2">Tabella8[Spessore Air Black (Cont.)]</definedName>
    <definedName name="SpessoreAirBlackCont">Tabella8[Spessore Air Black (Cont.)]</definedName>
    <definedName name="SpessoreAirBlackIsole" localSheetId="2">Tabella9[Spessore Air Black (Isole)]</definedName>
    <definedName name="SpessoreAirBlackIsole">Tabella9[Spessore Air Black (Isole)]</definedName>
    <definedName name="SpessWool">SpessoreAir21[Spessore Airwool]</definedName>
    <definedName name="SpessWoolPlus">SpessoreAirCont32[Spessore Airwool Plus]</definedName>
    <definedName name="Tasselli" localSheetId="2">ElencoTasselli[Elenco Tasselli]</definedName>
    <definedName name="Tasselli" localSheetId="1">ElencoTasselli[Elenco Tasselli]</definedName>
    <definedName name="Tasselli">ElencoTasselli[Elenco Tasselli]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8" l="1"/>
  <c r="I47" i="8" s="1"/>
  <c r="A47" i="8"/>
  <c r="A19" i="8"/>
  <c r="A19" i="7"/>
  <c r="H58" i="7" a="1"/>
  <c r="H58" i="7" s="1"/>
  <c r="F59" i="7" a="1"/>
  <c r="F59" i="7" s="1"/>
  <c r="H57" i="7"/>
  <c r="H56" i="7"/>
  <c r="H54" i="7" a="1"/>
  <c r="H54" i="7" s="1"/>
  <c r="H53" i="7"/>
  <c r="I53" i="7" s="1"/>
  <c r="A58" i="7"/>
  <c r="A57" i="7"/>
  <c r="A56" i="7"/>
  <c r="F54" i="7"/>
  <c r="A54" i="7"/>
  <c r="A53" i="7"/>
  <c r="F33" i="7"/>
  <c r="H45" i="7"/>
  <c r="H42" i="7"/>
  <c r="H39" i="7"/>
  <c r="H36" i="7"/>
  <c r="H33" i="7"/>
  <c r="H30" i="7"/>
  <c r="A19" i="9"/>
  <c r="F9" i="7"/>
  <c r="F59" i="9" a="1"/>
  <c r="F59" i="9" s="1"/>
  <c r="H58" i="9" a="1"/>
  <c r="H58" i="9" s="1"/>
  <c r="H57" i="9"/>
  <c r="H56" i="9"/>
  <c r="H54" i="9" a="1"/>
  <c r="H54" i="9" s="1"/>
  <c r="H53" i="9"/>
  <c r="I53" i="9" s="1"/>
  <c r="A58" i="9"/>
  <c r="A57" i="9"/>
  <c r="A56" i="9"/>
  <c r="F54" i="9"/>
  <c r="A54" i="9"/>
  <c r="A53" i="9"/>
  <c r="F33" i="9"/>
  <c r="H45" i="9"/>
  <c r="H42" i="9"/>
  <c r="H39" i="9"/>
  <c r="H36" i="9"/>
  <c r="H33" i="9"/>
  <c r="H30" i="9"/>
  <c r="E14" i="9"/>
  <c r="F9" i="9"/>
  <c r="D10" i="9"/>
  <c r="H51" i="9" l="1"/>
  <c r="C9" i="9" l="1"/>
  <c r="I66" i="9"/>
  <c r="H65" i="9"/>
  <c r="F58" i="9"/>
  <c r="F64" i="9" s="1" a="1"/>
  <c r="F64" i="9" s="1"/>
  <c r="I57" i="9"/>
  <c r="I56" i="9"/>
  <c r="H52" i="9" a="1"/>
  <c r="H52" i="9" s="1"/>
  <c r="I52" i="9" s="1"/>
  <c r="A52" i="9"/>
  <c r="I51" i="9"/>
  <c r="A51" i="9"/>
  <c r="I45" i="9"/>
  <c r="A45" i="9"/>
  <c r="I42" i="9"/>
  <c r="A42" i="9"/>
  <c r="I39" i="9"/>
  <c r="A39" i="9"/>
  <c r="I36" i="9"/>
  <c r="A36" i="9"/>
  <c r="A33" i="9"/>
  <c r="I30" i="9"/>
  <c r="A30" i="9"/>
  <c r="I33" i="9" l="1"/>
  <c r="I47" i="9" s="1"/>
  <c r="I54" i="9"/>
  <c r="F65" i="9"/>
  <c r="I65" i="9" s="1"/>
  <c r="I68" i="9" s="1"/>
  <c r="I58" i="9"/>
  <c r="D10" i="7"/>
  <c r="I60" i="9" l="1"/>
  <c r="I71" i="9" s="1"/>
  <c r="C9" i="7"/>
  <c r="I73" i="9" l="1"/>
  <c r="I75" i="9" s="1"/>
  <c r="A39" i="8" l="1"/>
  <c r="A36" i="8"/>
  <c r="A33" i="8"/>
  <c r="A30" i="8"/>
  <c r="A27" i="8"/>
  <c r="A45" i="7"/>
  <c r="A42" i="7"/>
  <c r="A39" i="7"/>
  <c r="A36" i="7"/>
  <c r="A33" i="7"/>
  <c r="A30" i="7"/>
  <c r="C9" i="8" l="1"/>
  <c r="I59" i="8" l="1"/>
  <c r="H58" i="8"/>
  <c r="F52" i="8" a="1"/>
  <c r="F52" i="8" s="1"/>
  <c r="F51" i="8" s="1"/>
  <c r="F57" i="8" s="1" a="1"/>
  <c r="F57" i="8" s="1"/>
  <c r="H51" i="8" a="1"/>
  <c r="H51" i="8" s="1"/>
  <c r="A51" i="8"/>
  <c r="H50" i="8"/>
  <c r="I50" i="8" s="1"/>
  <c r="A50" i="8"/>
  <c r="H49" i="8"/>
  <c r="I49" i="8" s="1"/>
  <c r="A49" i="8"/>
  <c r="H46" i="8" a="1"/>
  <c r="H46" i="8" s="1"/>
  <c r="I46" i="8" s="1"/>
  <c r="A46" i="8"/>
  <c r="H45" i="8"/>
  <c r="I45" i="8" s="1"/>
  <c r="A45" i="8"/>
  <c r="H39" i="8"/>
  <c r="I39" i="8" s="1"/>
  <c r="H36" i="8"/>
  <c r="I36" i="8" s="1"/>
  <c r="H33" i="8"/>
  <c r="I33" i="8" s="1"/>
  <c r="H30" i="8"/>
  <c r="I30" i="8" s="1"/>
  <c r="H27" i="8"/>
  <c r="I27" i="8" s="1"/>
  <c r="D10" i="8"/>
  <c r="F9" i="8"/>
  <c r="H52" i="7" a="1"/>
  <c r="H52" i="7" s="1"/>
  <c r="H65" i="7"/>
  <c r="F58" i="7"/>
  <c r="F64" i="7" s="1" a="1"/>
  <c r="F64" i="7" s="1"/>
  <c r="I41" i="8" l="1"/>
  <c r="F58" i="8"/>
  <c r="I58" i="8" s="1"/>
  <c r="I61" i="8" s="1"/>
  <c r="I51" i="8"/>
  <c r="I53" i="8" s="1"/>
  <c r="F65" i="7"/>
  <c r="I64" i="8" l="1"/>
  <c r="I66" i="8" s="1"/>
  <c r="I68" i="8"/>
  <c r="I66" i="7"/>
  <c r="I56" i="7"/>
  <c r="I57" i="7"/>
  <c r="I58" i="7"/>
  <c r="I52" i="7"/>
  <c r="H51" i="7"/>
  <c r="I51" i="7" s="1"/>
  <c r="I54" i="7"/>
  <c r="A52" i="7"/>
  <c r="A51" i="7"/>
  <c r="I45" i="7"/>
  <c r="I39" i="7"/>
  <c r="I36" i="7"/>
  <c r="I60" i="7" l="1"/>
  <c r="I33" i="7"/>
  <c r="I42" i="7"/>
  <c r="I30" i="7"/>
  <c r="I47" i="7" l="1"/>
  <c r="I65" i="7" l="1"/>
  <c r="I68" i="7" s="1"/>
  <c r="D10" i="4"/>
  <c r="D9" i="4"/>
  <c r="D8" i="4"/>
  <c r="D7" i="4"/>
  <c r="D6" i="4"/>
  <c r="D5" i="4"/>
  <c r="I71" i="7" l="1"/>
  <c r="I73" i="7" s="1"/>
  <c r="I75" i="7" l="1"/>
  <c r="F1" i="4" l="1"/>
  <c r="B12" i="4" s="1"/>
  <c r="I55" i="9" s="1"/>
  <c r="I48" i="8" l="1"/>
  <c r="I55" i="7"/>
</calcChain>
</file>

<file path=xl/sharedStrings.xml><?xml version="1.0" encoding="utf-8"?>
<sst xmlns="http://schemas.openxmlformats.org/spreadsheetml/2006/main" count="835" uniqueCount="204">
  <si>
    <t>DESCRIZIONE</t>
  </si>
  <si>
    <t>QUANTITA'</t>
  </si>
  <si>
    <t>PREZZO COMPLETO</t>
  </si>
  <si>
    <r>
      <t>h/m</t>
    </r>
    <r>
      <rPr>
        <vertAlign val="superscript"/>
        <sz val="11"/>
        <color theme="1"/>
        <rFont val="Calibri"/>
        <family val="2"/>
        <scheme val="minor"/>
      </rPr>
      <t>2</t>
    </r>
  </si>
  <si>
    <t>A) MANODOPERA</t>
  </si>
  <si>
    <t>1) Incollaggio dei pannelli termoisolanti mediante Adesivo &amp; Rasante</t>
  </si>
  <si>
    <t>2) Tassellatura dei pannelli termoisolanti</t>
  </si>
  <si>
    <t>4) Rasatura armata composta da una prima mano di Adesivo&amp;Rasante, rete in fibra di vetro alcali resistente annegata e successiva seconda mano di Adesivo&amp;Rsante</t>
  </si>
  <si>
    <t xml:space="preserve">5) Applicazione del fondo </t>
  </si>
  <si>
    <t>6) Applicazione dell'intonachino di finitura</t>
  </si>
  <si>
    <t>B) MATERIALI IMPIEGATI</t>
  </si>
  <si>
    <r>
      <t>kg/m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</si>
  <si>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</si>
  <si>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Tasselli</t>
  </si>
  <si>
    <t>Rete</t>
  </si>
  <si>
    <t>Fondo</t>
  </si>
  <si>
    <t>Pannello</t>
  </si>
  <si>
    <t>Intonachino</t>
  </si>
  <si>
    <t>Operaio</t>
  </si>
  <si>
    <t>Specializzato</t>
  </si>
  <si>
    <t>Klima Flex</t>
  </si>
  <si>
    <t>Keraklima Eco - Grigio</t>
  </si>
  <si>
    <t>Keraklima Eco - Bianco</t>
  </si>
  <si>
    <t>€/h</t>
  </si>
  <si>
    <t>€/kg</t>
  </si>
  <si>
    <t>Klima Air</t>
  </si>
  <si>
    <t>Klima Airplus</t>
  </si>
  <si>
    <t>Klima Airtech</t>
  </si>
  <si>
    <t>Rinforzo V 50</t>
  </si>
  <si>
    <r>
      <t>l/m</t>
    </r>
    <r>
      <rPr>
        <vertAlign val="superscript"/>
        <sz val="11"/>
        <color theme="1"/>
        <rFont val="Calibri"/>
        <family val="2"/>
        <scheme val="minor"/>
      </rPr>
      <t>2</t>
    </r>
  </si>
  <si>
    <t>Resa</t>
  </si>
  <si>
    <t>€/l</t>
  </si>
  <si>
    <t>€/m</t>
  </si>
  <si>
    <r>
      <t>n°/m</t>
    </r>
    <r>
      <rPr>
        <vertAlign val="superscript"/>
        <sz val="11"/>
        <color theme="1"/>
        <rFont val="Calibri"/>
        <family val="2"/>
        <scheme val="minor"/>
      </rPr>
      <t>2</t>
    </r>
  </si>
  <si>
    <t>SOMMANO A</t>
  </si>
  <si>
    <t>SOMMANO B</t>
  </si>
  <si>
    <t>3) Applicazione degli Accessori e dei Profili</t>
  </si>
  <si>
    <t>Accessori e Profili</t>
  </si>
  <si>
    <t>SOMMANO C</t>
  </si>
  <si>
    <t>PREZZO UNITARIO*</t>
  </si>
  <si>
    <r>
      <t>Applicazione di Sistema a Cappotto KlimaExpert ETA con pannello in EPS</t>
    </r>
    <r>
      <rPr>
        <b/>
        <i/>
        <sz val="14"/>
        <color rgb="FFFF0000"/>
        <rFont val="Calibri"/>
        <family val="2"/>
        <scheme val="minor"/>
      </rPr>
      <t>*</t>
    </r>
  </si>
  <si>
    <r>
      <t>PREZZO COMPLESSIVO (A+B+C+D+E) [€/m</t>
    </r>
    <r>
      <rPr>
        <b/>
        <vertAlign val="super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>]</t>
    </r>
  </si>
  <si>
    <t xml:space="preserve">Angolari in PVC 100x150 </t>
  </si>
  <si>
    <t xml:space="preserve">Edificio </t>
  </si>
  <si>
    <t>m</t>
  </si>
  <si>
    <t>€</t>
  </si>
  <si>
    <t>Nastro di guarnizione comprimibile</t>
  </si>
  <si>
    <t>Rompigoccia con Bandella Strip</t>
  </si>
  <si>
    <t>Base di Partenza 100 mm</t>
  </si>
  <si>
    <t>Rompigoccia per base di partenza</t>
  </si>
  <si>
    <t>Elemento per fissaggio medio 10/120</t>
  </si>
  <si>
    <t>pezzi</t>
  </si>
  <si>
    <t>Finestre</t>
  </si>
  <si>
    <t>numero</t>
  </si>
  <si>
    <t>Porte Finestre</t>
  </si>
  <si>
    <t>m altezza</t>
  </si>
  <si>
    <t>m larghezza</t>
  </si>
  <si>
    <t>m lati</t>
  </si>
  <si>
    <t>Incidenza Accessori al metro quadro</t>
  </si>
  <si>
    <t>---</t>
  </si>
  <si>
    <t>Air_img</t>
  </si>
  <si>
    <t>Airplus_img</t>
  </si>
  <si>
    <t>Airtech_img</t>
  </si>
  <si>
    <t>Trasporto Materiali di Consumo</t>
  </si>
  <si>
    <t>Smaltimento Rifiuti Speciali</t>
  </si>
  <si>
    <t>kg/l</t>
  </si>
  <si>
    <t>C) TRASPORTI E SMALTIMENTI</t>
  </si>
  <si>
    <t>= Valori modificabili manualmente</t>
  </si>
  <si>
    <t>D) RICARICO DI SPESE GENERALI (SU A+B+C)</t>
  </si>
  <si>
    <t>E) RICARICO DI UTILE D'IMPRESA (SU A+B+C+D)</t>
  </si>
  <si>
    <r>
      <t>Applicazione di Sistema a Cappotto KlimaExpert ETA Airtech - Senza Tasselli</t>
    </r>
    <r>
      <rPr>
        <b/>
        <i/>
        <sz val="14"/>
        <color rgb="FFFF0000"/>
        <rFont val="Calibri"/>
        <family val="2"/>
        <scheme val="minor"/>
      </rPr>
      <t>*</t>
    </r>
  </si>
  <si>
    <t>Klima Air (Cont.)</t>
  </si>
  <si>
    <t>Klima Air (Isole)</t>
  </si>
  <si>
    <t>Attenzione: il prezzo del pannello selezionato è espresso come Franco Destino</t>
  </si>
  <si>
    <t>Keraklima Eco Granello</t>
  </si>
  <si>
    <t>Kerakover Acrilex Fondo</t>
  </si>
  <si>
    <t>Tipologia</t>
  </si>
  <si>
    <t>3 cm</t>
  </si>
  <si>
    <t>4 cm</t>
  </si>
  <si>
    <t xml:space="preserve">5 cm </t>
  </si>
  <si>
    <t>6 cm</t>
  </si>
  <si>
    <t>8 cm</t>
  </si>
  <si>
    <t>10 cm</t>
  </si>
  <si>
    <t>12 cm</t>
  </si>
  <si>
    <t>14 cm</t>
  </si>
  <si>
    <t>15 cm</t>
  </si>
  <si>
    <t>16 cm</t>
  </si>
  <si>
    <t>18 cm</t>
  </si>
  <si>
    <t>20 cm</t>
  </si>
  <si>
    <t>22 cm</t>
  </si>
  <si>
    <t>Spessore</t>
  </si>
  <si>
    <t>Inserire i dati richiesti nelle caselle evidenziate in verde</t>
  </si>
  <si>
    <t>Spessore Pannello</t>
  </si>
  <si>
    <t>Lunghezza Tasselli</t>
  </si>
  <si>
    <t>Numero Tasselli</t>
  </si>
  <si>
    <r>
      <t>Tasselli al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[n°]</t>
    </r>
  </si>
  <si>
    <t>Fascia Colore Intonachino</t>
  </si>
  <si>
    <r>
      <t>€/m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</si>
  <si>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Peso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</si>
  <si>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€/pezzo</t>
  </si>
  <si>
    <t>Percussione Nylon</t>
  </si>
  <si>
    <t>Percussione Acciaio/Nylon</t>
  </si>
  <si>
    <t>Avvitabile Acciaio</t>
  </si>
  <si>
    <t>90/40</t>
  </si>
  <si>
    <t>110/70</t>
  </si>
  <si>
    <t>130/90</t>
  </si>
  <si>
    <t>150/110</t>
  </si>
  <si>
    <t>170/130</t>
  </si>
  <si>
    <t>190/150</t>
  </si>
  <si>
    <t>210/170</t>
  </si>
  <si>
    <t>230/190</t>
  </si>
  <si>
    <t>250/210</t>
  </si>
  <si>
    <t>270/230</t>
  </si>
  <si>
    <t>290/250</t>
  </si>
  <si>
    <t>310/270</t>
  </si>
  <si>
    <t>Fascia Colore</t>
  </si>
  <si>
    <t>Bianco</t>
  </si>
  <si>
    <t>Colorato AA</t>
  </si>
  <si>
    <t>Colorato A</t>
  </si>
  <si>
    <t>Colorato B</t>
  </si>
  <si>
    <t>Trasporti</t>
  </si>
  <si>
    <t>Elenco Pannelli</t>
  </si>
  <si>
    <t>Elenco Tasselli</t>
  </si>
  <si>
    <t>Elenco Intonachini</t>
  </si>
  <si>
    <t>Spessore Air</t>
  </si>
  <si>
    <t>Spessore Air (Cont.)</t>
  </si>
  <si>
    <t>Spessore Air (Isole)</t>
  </si>
  <si>
    <t>Spessore Airplus</t>
  </si>
  <si>
    <t>Spessore Airtech</t>
  </si>
  <si>
    <t>Lunghezza Percussione Acciaio/nylon</t>
  </si>
  <si>
    <t>Lunghezza Percussione Nylon</t>
  </si>
  <si>
    <t>Lunghezza Avvitabile Acciaio</t>
  </si>
  <si>
    <t>UNITA' DI MISURA</t>
  </si>
  <si>
    <t>Fattore conversione (Spessore in metri)</t>
  </si>
  <si>
    <t>Spessore Airtech SENZA TASSELLI</t>
  </si>
  <si>
    <t>Elenco Pannelli SENZA TASSELLI</t>
  </si>
  <si>
    <t>Comune</t>
  </si>
  <si>
    <t>2) Applicazione degli Accessori e dei Profili</t>
  </si>
  <si>
    <t>3) Rasatura armata composta da una prima mano di Adesivo&amp;Rasante, rete in fibra di vetro alcali resistente annegata e successiva seconda mano di Adesivo&amp;Rsante</t>
  </si>
  <si>
    <t xml:space="preserve">4) Applicazione del fondo </t>
  </si>
  <si>
    <t>5) Applicazione dell'intonachino di finitura</t>
  </si>
  <si>
    <t>Solar-Scud</t>
  </si>
  <si>
    <t>145/110</t>
  </si>
  <si>
    <t>165/130</t>
  </si>
  <si>
    <t>185/150</t>
  </si>
  <si>
    <t>205/170</t>
  </si>
  <si>
    <t>225/190</t>
  </si>
  <si>
    <t>245/210</t>
  </si>
  <si>
    <t>265/230</t>
  </si>
  <si>
    <t>Klima Air Black</t>
  </si>
  <si>
    <t>Klima Air Black (Cont.)</t>
  </si>
  <si>
    <t>Klima Air Black (Isole)</t>
  </si>
  <si>
    <t>2 cm</t>
  </si>
  <si>
    <t>5 cm</t>
  </si>
  <si>
    <t>Spessore Air Black</t>
  </si>
  <si>
    <t>Spessore Air Black (Cont.)</t>
  </si>
  <si>
    <t>Spessore Air Black (Isole)</t>
  </si>
  <si>
    <t>AirBlack_img</t>
  </si>
  <si>
    <r>
      <t>Applicazione di Sistema a Cappotto KlimaExpert ETA con pannello in MW</t>
    </r>
    <r>
      <rPr>
        <b/>
        <i/>
        <sz val="14"/>
        <color rgb="FFFF0000"/>
        <rFont val="Calibri"/>
        <family val="2"/>
        <scheme val="minor"/>
      </rPr>
      <t>*</t>
    </r>
  </si>
  <si>
    <t>Per la Voce di Capitolato relativa ai Sistemi KlimaExpert ETA EPS fare riferimento al "Capitolato 07 - Capitolato KlimaExpert ETA AIR, AIR BLACK, AIRPLUS, AIRTECH" a disposizione nell'apposita sezione "Documentazione" sul sito "https://products.kerakoll.com".</t>
  </si>
  <si>
    <t>Per la Voce di Capitolato relativa ai Sistemi KlimaExpert ETA EPS Senza tasselli fare riferimento al "Capitolato 08 - Capitolato KlimaExpert ETA Airtech Senza Tasselli" a disposizione nell'apposita sezione "Documentazione" sul sito "https://products.kerakoll.com".</t>
  </si>
  <si>
    <t>Per la Voce di Capitolato relativa ai Sistemi KlimaExpert ETA MW fare riferimento al "Capitolato 11 - Capitolato KlimaExpert ETA AIRWOOL, AIRWOOL PLUS" a disposizione nell'apposita sezione "Documentazione" sul sito "https://products.kerakoll.com".</t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</si>
  <si>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MW. Prezzi indicativi da confermare in fase d’ordine. Per l’applicazione dei prodotti e la scelta dei cicli si rimanda alle schede tecniche di prodotto aggiornate sul sito www.kerakoll.com</t>
    </r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</si>
  <si>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EPS. Prezzi indicativi da confermare in fase d’ordine. Per l’applicazione dei prodotti e la scelta dei cicli si rimanda alle schede tecniche di prodotto aggiornate sul sito www.kerakoll.com</t>
    </r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</si>
  <si>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EPS Senza Tasselli. Prezzi indicativi da confermare in fase d’ordine. Per l’applicazione dei prodotti e la scelta dei cicli si rimanda alle schede tecniche di prodotto aggiornate sul sito www.kerakoll.com</t>
    </r>
  </si>
  <si>
    <t>Klima Light Calce</t>
  </si>
  <si>
    <t>Elenco Pannelli MW</t>
  </si>
  <si>
    <t>Klima Airwool</t>
  </si>
  <si>
    <t>Klima Airwool Plus</t>
  </si>
  <si>
    <t>Spessore Airwool</t>
  </si>
  <si>
    <t>Spessore Airwool Plus</t>
  </si>
  <si>
    <t>Kerakover Silox Fondo</t>
  </si>
  <si>
    <t>Biocalce Silicato Fondo</t>
  </si>
  <si>
    <t>Fondo MW</t>
  </si>
  <si>
    <t>Kerakover Kompact New (Fine)</t>
  </si>
  <si>
    <t>Kerakover Kompact New (Medio)</t>
  </si>
  <si>
    <t>Elenco Intonachini Acrilex Fondo MW</t>
  </si>
  <si>
    <t>Elenco Intonachini Silox Fondo MW</t>
  </si>
  <si>
    <t>Elenco Intonachini Biocalce Fondo MW</t>
  </si>
  <si>
    <t>Biocalce Silicato Puro 1,0</t>
  </si>
  <si>
    <t>Biocalce Silicato Puto 1,2</t>
  </si>
  <si>
    <t>Biocalce Silicato Puro 1,5</t>
  </si>
  <si>
    <t>Kerakover Silox Finish 1,0</t>
  </si>
  <si>
    <t>Kerakover Silox Finish 1,2</t>
  </si>
  <si>
    <t>Kerakover Silox Finish 1,5</t>
  </si>
  <si>
    <t>Kerakover Acrilex Finish 1,0</t>
  </si>
  <si>
    <t>Kerakover Acrilex Finish 1,2</t>
  </si>
  <si>
    <t>Kerakover Acrilex Finish 1,5</t>
  </si>
  <si>
    <t>Fascia Intonachino MW Solar</t>
  </si>
  <si>
    <t>Fascia Intonachino MW NO Solar</t>
  </si>
  <si>
    <t>Biocalce Silicato Puro 1,2</t>
  </si>
  <si>
    <t>AirWoolAirWoolPlus_img</t>
  </si>
  <si>
    <t>Adesivo</t>
  </si>
  <si>
    <t>Rasante</t>
  </si>
  <si>
    <t>Ade EPS</t>
  </si>
  <si>
    <t>Ras EPS</t>
  </si>
  <si>
    <t>Ade MW</t>
  </si>
  <si>
    <t>Ras MW</t>
  </si>
  <si>
    <t>AdeNT</t>
  </si>
  <si>
    <t>RasNT</t>
  </si>
  <si>
    <t>Qualificato</t>
  </si>
  <si>
    <t>Klima Light</t>
  </si>
  <si>
    <t>Klima Fix - Grigio</t>
  </si>
  <si>
    <t>Klima Fix - Bianco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</si>
</sst>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_-&quot;€&quot;\ * #,##0.00_-;\-&quot;€&quot;\ * #,##0.00_-;_-&quot;€&quot;\ * &quot;-&quot;??_-;_-@_-"/>
    <numFmt numFmtId="166" formatCode="0.0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6"/>
      <color theme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i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6" fillId="0" borderId="0"/>
    <xf numFmtId="165" fontId="6" fillId="0" borderId="0" applyFont="0" applyFill="0" applyBorder="0" applyAlignment="0" applyProtection="0"/>
  </cellStyleXfs>
  <cellXfs count="111">
    <xf numFmtId="0" fontId="0" fillId="0" borderId="0" xfId="0"/>
    <xf numFmtId="166" fontId="0" fillId="0" borderId="0" xfId="0" applyNumberFormat="1"/>
    <xf numFmtId="2" fontId="0" fillId="0" borderId="0" xfId="0" applyNumberFormat="1"/>
    <xf numFmtId="0" fontId="0" fillId="2" borderId="12" xfId="0" applyFill="1" applyBorder="1"/>
    <xf numFmtId="0" fontId="0" fillId="3" borderId="0" xfId="0" applyFill="1" applyBorder="1" applyAlignment="1" applyProtection="1">
      <alignment vertical="center"/>
      <protection hidden="1"/>
    </xf>
    <xf numFmtId="0" fontId="0" fillId="4" borderId="12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0" fontId="0" fillId="5" borderId="13" xfId="0" applyFont="1" applyFill="1" applyBorder="1"/>
    <xf numFmtId="0" fontId="0" fillId="5" borderId="14" xfId="0" applyFont="1" applyFill="1" applyBorder="1"/>
    <xf numFmtId="0" fontId="0" fillId="0" borderId="13" xfId="0" applyFont="1" applyBorder="1"/>
    <xf numFmtId="0" fontId="0" fillId="0" borderId="14" xfId="0" applyFont="1" applyBorder="1"/>
    <xf numFmtId="0" fontId="0" fillId="5" borderId="15" xfId="0" applyFont="1" applyFill="1" applyBorder="1"/>
    <xf numFmtId="0" fontId="0" fillId="5" borderId="16" xfId="0" applyFont="1" applyFill="1" applyBorder="1"/>
    <xf numFmtId="0" fontId="0" fillId="0" borderId="16" xfId="0" applyFont="1" applyBorder="1"/>
    <xf numFmtId="0" fontId="1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164" fontId="0" fillId="3" borderId="0" xfId="0" applyNumberFormat="1" applyFill="1" applyAlignment="1" applyProtection="1">
      <alignment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horizontal="right" vertical="center"/>
      <protection hidden="1"/>
    </xf>
    <xf numFmtId="2" fontId="0" fillId="3" borderId="0" xfId="0" applyNumberFormat="1" applyFill="1" applyAlignment="1" applyProtection="1">
      <alignment vertical="center"/>
      <protection hidden="1"/>
    </xf>
    <xf numFmtId="0" fontId="0" fillId="3" borderId="0" xfId="0" quotePrefix="1" applyFill="1" applyAlignment="1" applyProtection="1">
      <alignment horizontal="center" vertical="center"/>
      <protection hidden="1"/>
    </xf>
    <xf numFmtId="2" fontId="0" fillId="3" borderId="7" xfId="0" applyNumberFormat="1" applyFill="1" applyBorder="1" applyAlignment="1" applyProtection="1">
      <alignment vertical="center"/>
      <protection hidden="1"/>
    </xf>
    <xf numFmtId="164" fontId="0" fillId="3" borderId="7" xfId="0" applyNumberFormat="1" applyFill="1" applyBorder="1" applyAlignment="1" applyProtection="1">
      <alignment vertical="center"/>
      <protection hidden="1"/>
    </xf>
    <xf numFmtId="9" fontId="1" fillId="4" borderId="12" xfId="0" applyNumberFormat="1" applyFont="1" applyFill="1" applyBorder="1" applyAlignment="1" applyProtection="1">
      <alignment horizontal="right" vertical="center"/>
      <protection locked="0" hidden="1"/>
    </xf>
    <xf numFmtId="0" fontId="1" fillId="3" borderId="0" xfId="0" applyFont="1" applyFill="1" applyBorder="1" applyAlignment="1" applyProtection="1">
      <alignment horizontal="left" vertical="center"/>
      <protection hidden="1"/>
    </xf>
    <xf numFmtId="164" fontId="10" fillId="3" borderId="12" xfId="0" applyNumberFormat="1" applyFont="1" applyFill="1" applyBorder="1" applyAlignment="1" applyProtection="1">
      <alignment horizontal="right" vertical="center"/>
      <protection hidden="1"/>
    </xf>
    <xf numFmtId="164" fontId="13" fillId="3" borderId="0" xfId="0" applyNumberFormat="1" applyFont="1" applyFill="1" applyAlignment="1" applyProtection="1">
      <alignment vertical="center"/>
      <protection hidden="1"/>
    </xf>
    <xf numFmtId="164" fontId="13" fillId="3" borderId="12" xfId="0" applyNumberFormat="1" applyFont="1" applyFill="1" applyBorder="1" applyAlignment="1" applyProtection="1">
      <alignment horizontal="right" vertical="center"/>
      <protection hidden="1"/>
    </xf>
    <xf numFmtId="0" fontId="13" fillId="3" borderId="0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1" fillId="3" borderId="0" xfId="0" applyFont="1" applyFill="1" applyBorder="1" applyAlignment="1" applyProtection="1">
      <alignment vertical="center"/>
      <protection hidden="1"/>
    </xf>
    <xf numFmtId="0" fontId="19" fillId="6" borderId="17" xfId="0" applyFont="1" applyFill="1" applyBorder="1"/>
    <xf numFmtId="0" fontId="0" fillId="0" borderId="0" xfId="0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21" fillId="7" borderId="0" xfId="0" applyFont="1" applyFill="1"/>
    <xf numFmtId="2" fontId="21" fillId="7" borderId="0" xfId="0" applyNumberFormat="1" applyFont="1" applyFill="1"/>
    <xf numFmtId="0" fontId="0" fillId="2" borderId="0" xfId="0" applyFill="1"/>
    <xf numFmtId="0" fontId="21" fillId="7" borderId="14" xfId="0" applyFont="1" applyFill="1" applyBorder="1"/>
    <xf numFmtId="0" fontId="21" fillId="8" borderId="14" xfId="0" applyFont="1" applyFill="1" applyBorder="1"/>
    <xf numFmtId="0" fontId="0" fillId="0" borderId="0" xfId="0" applyFill="1"/>
    <xf numFmtId="2" fontId="0" fillId="0" borderId="0" xfId="0" applyNumberFormat="1" applyFill="1"/>
    <xf numFmtId="0" fontId="0" fillId="0" borderId="14" xfId="0" applyFont="1" applyFill="1" applyBorder="1"/>
    <xf numFmtId="0" fontId="1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2" fontId="0" fillId="0" borderId="0" xfId="0" applyNumberFormat="1" applyBorder="1"/>
    <xf numFmtId="0" fontId="0" fillId="5" borderId="18" xfId="0" applyFont="1" applyFill="1" applyBorder="1"/>
    <xf numFmtId="0" fontId="0" fillId="2" borderId="3" xfId="0" applyFill="1" applyBorder="1" applyAlignment="1" applyProtection="1">
      <alignment vertical="center" wrapText="1"/>
      <protection locked="0" hidden="1"/>
    </xf>
    <xf numFmtId="0" fontId="0" fillId="2" borderId="8" xfId="0" applyFill="1" applyBorder="1" applyAlignment="1" applyProtection="1">
      <alignment vertical="center" wrapText="1"/>
      <protection locked="0" hidden="1"/>
    </xf>
    <xf numFmtId="0" fontId="19" fillId="6" borderId="0" xfId="0" applyFont="1" applyFill="1" applyBorder="1"/>
    <xf numFmtId="0" fontId="0" fillId="0" borderId="0" xfId="0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horizontal="left" vertical="center" wrapText="1"/>
      <protection hidden="1"/>
    </xf>
    <xf numFmtId="0" fontId="0" fillId="4" borderId="0" xfId="0" applyFill="1" applyAlignment="1" applyProtection="1">
      <alignment horizontal="center" vertical="center"/>
      <protection locked="0"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 wrapText="1"/>
      <protection locked="0" hidden="1"/>
    </xf>
    <xf numFmtId="0" fontId="0" fillId="2" borderId="3" xfId="0" applyFill="1" applyBorder="1" applyAlignment="1" applyProtection="1">
      <alignment horizontal="center" vertical="center" wrapText="1"/>
      <protection locked="0" hidden="1"/>
    </xf>
    <xf numFmtId="0" fontId="0" fillId="2" borderId="6" xfId="0" applyFill="1" applyBorder="1" applyAlignment="1" applyProtection="1">
      <alignment horizontal="center" vertical="center" wrapText="1"/>
      <protection locked="0" hidden="1"/>
    </xf>
    <xf numFmtId="0" fontId="0" fillId="2" borderId="8" xfId="0" applyFill="1" applyBorder="1" applyAlignment="1" applyProtection="1">
      <alignment horizontal="center" vertical="center" wrapText="1"/>
      <protection locked="0" hidden="1"/>
    </xf>
    <xf numFmtId="2" fontId="0" fillId="3" borderId="0" xfId="0" applyNumberFormat="1" applyFill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16" fillId="3" borderId="0" xfId="0" applyFont="1" applyFill="1" applyAlignment="1" applyProtection="1">
      <alignment horizontal="right" vertical="center" wrapText="1"/>
      <protection hidden="1"/>
    </xf>
    <xf numFmtId="0" fontId="17" fillId="3" borderId="0" xfId="0" applyFont="1" applyFill="1" applyAlignment="1" applyProtection="1">
      <alignment horizontal="right" vertical="center" wrapText="1"/>
      <protection hidden="1"/>
    </xf>
    <xf numFmtId="0" fontId="0" fillId="0" borderId="0" xfId="0" quotePrefix="1" applyFill="1" applyAlignment="1" applyProtection="1">
      <alignment horizontal="center" vertical="center"/>
      <protection hidden="1"/>
    </xf>
    <xf numFmtId="0" fontId="11" fillId="3" borderId="7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left" vertical="center"/>
      <protection hidden="1"/>
    </xf>
    <xf numFmtId="0" fontId="1" fillId="3" borderId="8" xfId="0" applyFont="1" applyFill="1" applyBorder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3" fillId="3" borderId="0" xfId="0" quotePrefix="1" applyFont="1" applyFill="1" applyBorder="1" applyAlignment="1" applyProtection="1">
      <alignment horizontal="left" vertical="center"/>
      <protection hidden="1"/>
    </xf>
    <xf numFmtId="0" fontId="13" fillId="3" borderId="0" xfId="0" applyFont="1" applyFill="1" applyBorder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 wrapText="1"/>
      <protection hidden="1"/>
    </xf>
    <xf numFmtId="0" fontId="1" fillId="0" borderId="10" xfId="0" applyFont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 wrapText="1"/>
      <protection locked="0" hidden="1"/>
    </xf>
    <xf numFmtId="0" fontId="0" fillId="2" borderId="7" xfId="0" applyFill="1" applyBorder="1" applyAlignment="1" applyProtection="1">
      <alignment horizontal="center" vertical="center" wrapText="1"/>
      <protection locked="0"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3" xfId="0" applyFont="1" applyFill="1" applyBorder="1" applyAlignment="1" applyProtection="1">
      <alignment horizontal="center" vertical="center" wrapText="1"/>
      <protection hidden="1"/>
    </xf>
    <xf numFmtId="0" fontId="8" fillId="3" borderId="4" xfId="0" applyFont="1" applyFill="1" applyBorder="1" applyAlignment="1" applyProtection="1">
      <alignment horizontal="center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2" fillId="3" borderId="7" xfId="0" applyFont="1" applyFill="1" applyBorder="1" applyAlignment="1" applyProtection="1">
      <alignment horizontal="center" vertical="center" wrapText="1"/>
      <protection hidden="1"/>
    </xf>
    <xf numFmtId="0" fontId="2" fillId="3" borderId="8" xfId="0" applyFont="1" applyFill="1" applyBorder="1" applyAlignment="1" applyProtection="1">
      <alignment horizontal="center" vertical="center" wrapText="1"/>
      <protection hidden="1"/>
    </xf>
    <xf numFmtId="0" fontId="0" fillId="3" borderId="5" xfId="0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hidden="1"/>
    </xf>
    <xf numFmtId="0" fontId="0" fillId="3" borderId="4" xfId="0" quotePrefix="1" applyFill="1" applyBorder="1" applyAlignment="1" applyProtection="1">
      <alignment horizontal="center" vertical="center" wrapText="1"/>
      <protection hidden="1"/>
    </xf>
    <xf numFmtId="0" fontId="0" fillId="3" borderId="0" xfId="0" quotePrefix="1" applyFill="1" applyBorder="1" applyAlignment="1" applyProtection="1">
      <alignment horizontal="center" vertical="center" wrapText="1"/>
      <protection hidden="1"/>
    </xf>
    <xf numFmtId="0" fontId="0" fillId="3" borderId="0" xfId="0" applyFill="1" applyBorder="1" applyAlignment="1" applyProtection="1">
      <alignment horizontal="center" vertical="center" wrapText="1"/>
      <protection hidden="1"/>
    </xf>
  </cellXfs>
  <cellStyles count="3">
    <cellStyle name="Normale" xfId="0" builtinId="0"/>
    <cellStyle name="Normale 2" xfId="1" xr:uid="{00000000-0005-0000-0000-000001000000}"/>
    <cellStyle name="Valuta 2" xfId="2" xr:uid="{00000000-0005-0000-0000-000002000000}"/>
  </cellStyles>
  <dxfs count="89">
    <dxf>
      <numFmt numFmtId="166" formatCode="0.000"/>
    </dxf>
    <dxf>
      <numFmt numFmtId="166" formatCode="0.000"/>
    </dxf>
    <dxf>
      <border outline="0"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2" formatCode="0.00"/>
    </dxf>
    <dxf>
      <numFmt numFmtId="2" formatCode="0.00"/>
    </dxf>
    <dxf>
      <numFmt numFmtId="2" formatCode="0.00"/>
    </dxf>
    <dxf>
      <numFmt numFmtId="166" formatCode="0.00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82550</xdr:colOff>
          <xdr:row>8</xdr:row>
          <xdr:rowOff>44450</xdr:rowOff>
        </xdr:from>
        <xdr:to>
          <xdr:col>9</xdr:col>
          <xdr:colOff>3528</xdr:colOff>
          <xdr:row>17</xdr:row>
          <xdr:rowOff>133350</xdr:rowOff>
        </xdr:to>
        <xdr:pic>
          <xdr:nvPicPr>
            <xdr:cNvPr id="3" name="Immagine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322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816350" y="1593850"/>
              <a:ext cx="2321278" cy="19939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158750</xdr:rowOff>
        </xdr:from>
        <xdr:to>
          <xdr:col>9</xdr:col>
          <xdr:colOff>35278</xdr:colOff>
          <xdr:row>17</xdr:row>
          <xdr:rowOff>50800</xdr:rowOff>
        </xdr:to>
        <xdr:pic>
          <xdr:nvPicPr>
            <xdr:cNvPr id="2" name="Immagine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830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771900" y="1250950"/>
              <a:ext cx="2321278" cy="23368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82550</xdr:colOff>
          <xdr:row>8</xdr:row>
          <xdr:rowOff>44450</xdr:rowOff>
        </xdr:from>
        <xdr:to>
          <xdr:col>9</xdr:col>
          <xdr:colOff>3528</xdr:colOff>
          <xdr:row>17</xdr:row>
          <xdr:rowOff>133350</xdr:rowOff>
        </xdr:to>
        <xdr:pic>
          <xdr:nvPicPr>
            <xdr:cNvPr id="2" name="Immagine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1028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740150" y="1708150"/>
              <a:ext cx="2321278" cy="19939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44451</xdr:colOff>
      <xdr:row>2</xdr:row>
      <xdr:rowOff>25400</xdr:rowOff>
    </xdr:from>
    <xdr:to>
      <xdr:col>1</xdr:col>
      <xdr:colOff>2295229</xdr:colOff>
      <xdr:row>2</xdr:row>
      <xdr:rowOff>2400300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2622550"/>
          <a:ext cx="2250778" cy="2374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</xdr:row>
      <xdr:rowOff>6351</xdr:rowOff>
    </xdr:from>
    <xdr:to>
      <xdr:col>1</xdr:col>
      <xdr:colOff>2307166</xdr:colOff>
      <xdr:row>3</xdr:row>
      <xdr:rowOff>2392443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128" y="5015795"/>
          <a:ext cx="2300816" cy="2386092"/>
        </a:xfrm>
        <a:prstGeom prst="rect">
          <a:avLst/>
        </a:prstGeom>
      </xdr:spPr>
    </xdr:pic>
    <xdr:clientData/>
  </xdr:twoCellAnchor>
  <xdr:twoCellAnchor editAs="oneCell">
    <xdr:from>
      <xdr:col>1</xdr:col>
      <xdr:colOff>44843</xdr:colOff>
      <xdr:row>1</xdr:row>
      <xdr:rowOff>7056</xdr:rowOff>
    </xdr:from>
    <xdr:to>
      <xdr:col>1</xdr:col>
      <xdr:colOff>2271889</xdr:colOff>
      <xdr:row>1</xdr:row>
      <xdr:rowOff>2370668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1" y="190500"/>
          <a:ext cx="2227046" cy="2363612"/>
        </a:xfrm>
        <a:prstGeom prst="rect">
          <a:avLst/>
        </a:prstGeom>
      </xdr:spPr>
    </xdr:pic>
    <xdr:clientData/>
  </xdr:twoCellAnchor>
  <xdr:twoCellAnchor editAs="oneCell">
    <xdr:from>
      <xdr:col>1</xdr:col>
      <xdr:colOff>35278</xdr:colOff>
      <xdr:row>4</xdr:row>
      <xdr:rowOff>42334</xdr:rowOff>
    </xdr:from>
    <xdr:to>
      <xdr:col>1</xdr:col>
      <xdr:colOff>2229556</xdr:colOff>
      <xdr:row>4</xdr:row>
      <xdr:rowOff>2056161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56" y="7464778"/>
          <a:ext cx="2194278" cy="201382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149658</xdr:colOff>
      <xdr:row>5</xdr:row>
      <xdr:rowOff>70556</xdr:rowOff>
    </xdr:from>
    <xdr:to>
      <xdr:col>1</xdr:col>
      <xdr:colOff>2180167</xdr:colOff>
      <xdr:row>5</xdr:row>
      <xdr:rowOff>1989666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269" y="9574389"/>
          <a:ext cx="2030509" cy="19191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Operaio" displayName="TabellaOperaio" ref="B2:D5" totalsRowShown="0">
  <autoFilter ref="B2:D5" xr:uid="{00000000-0009-0000-0100-000001000000}"/>
  <tableColumns count="3">
    <tableColumn id="1" xr3:uid="{00000000-0010-0000-0000-000001000000}" name="Operaio"/>
    <tableColumn id="2" xr3:uid="{00000000-0010-0000-0000-000002000000}" name="Tipologia"/>
    <tableColumn id="3" xr3:uid="{00000000-0010-0000-0000-000003000000}" name="€/h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9000000}" name="ElencoPannelli" displayName="ElencoPannelli" ref="P2:P9" totalsRowShown="0" dataDxfId="70" tableBorderDxfId="69">
  <autoFilter ref="P2:P9" xr:uid="{00000000-0009-0000-0100-000012000000}"/>
  <tableColumns count="1">
    <tableColumn id="1" xr3:uid="{00000000-0010-0000-0900-000001000000}" name="Elenco Pannelli" dataDxfId="6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A000000}" name="ElencoTasselli" displayName="ElencoTasselli" ref="AT2:AT5" totalsRowShown="0" dataDxfId="67" tableBorderDxfId="66">
  <autoFilter ref="AT2:AT5" xr:uid="{00000000-0009-0000-0100-000013000000}"/>
  <tableColumns count="1">
    <tableColumn id="1" xr3:uid="{00000000-0010-0000-0A00-000001000000}" name="Elenco Tasselli" dataDxfId="6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B000000}" name="ElencoIntonachini" displayName="ElencoIntonachini" ref="BN2:BN7" totalsRowShown="0" dataDxfId="64" tableBorderDxfId="63">
  <autoFilter ref="BN2:BN7" xr:uid="{00000000-0009-0000-0100-000015000000}"/>
  <tableColumns count="1">
    <tableColumn id="1" xr3:uid="{00000000-0010-0000-0B00-000001000000}" name="Elenco Intonachini" dataDxfId="6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C000000}" name="SpessoreAir" displayName="SpessoreAir" ref="T2:T14" totalsRowShown="0" dataDxfId="61" tableBorderDxfId="60">
  <autoFilter ref="T2:T14" xr:uid="{00000000-0009-0000-0100-000016000000}"/>
  <tableColumns count="1">
    <tableColumn id="1" xr3:uid="{00000000-0010-0000-0C00-000001000000}" name="Spessore Air" dataDxfId="5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D000000}" name="SpessoreAirCont" displayName="SpessoreAirCont" ref="V2:V14" totalsRowShown="0" dataDxfId="58" tableBorderDxfId="57">
  <autoFilter ref="V2:V14" xr:uid="{00000000-0009-0000-0100-000017000000}"/>
  <tableColumns count="1">
    <tableColumn id="1" xr3:uid="{00000000-0010-0000-0D00-000001000000}" name="Spessore Air (Cont.)" dataDxfId="5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E000000}" name="SpessoreAirIsole" displayName="SpessoreAirIsole" ref="X2:X14" totalsRowShown="0" dataDxfId="55" tableBorderDxfId="54">
  <autoFilter ref="X2:X14" xr:uid="{00000000-0009-0000-0100-000018000000}"/>
  <tableColumns count="1">
    <tableColumn id="1" xr3:uid="{00000000-0010-0000-0E00-000001000000}" name="Spessore Air (Isole)" dataDxfId="53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F000000}" name="SpessoreAirplus" displayName="SpessoreAirplus" ref="AF2:AF9" totalsRowShown="0" dataDxfId="52" tableBorderDxfId="51">
  <autoFilter ref="AF2:AF9" xr:uid="{00000000-0009-0000-0100-000019000000}"/>
  <tableColumns count="1">
    <tableColumn id="1" xr3:uid="{00000000-0010-0000-0F00-000001000000}" name="Spessore Airplus" dataDxfId="5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0000000}" name="SpessoreAirtech" displayName="SpessoreAirtech" ref="AH2:AH9" totalsRowShown="0" dataDxfId="49" tableBorderDxfId="48">
  <autoFilter ref="AH2:AH9" xr:uid="{00000000-0009-0000-0100-00001A000000}"/>
  <tableColumns count="1">
    <tableColumn id="1" xr3:uid="{00000000-0010-0000-1000-000001000000}" name="Spessore Airtech" dataDxfId="4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LunghezzaPercussioneNylon" displayName="LunghezzaPercussioneNylon" ref="AV2:AV10" totalsRowShown="0" dataDxfId="46" tableBorderDxfId="45">
  <autoFilter ref="AV2:AV10" xr:uid="{00000000-0009-0000-0100-00001B000000}"/>
  <tableColumns count="1">
    <tableColumn id="1" xr3:uid="{00000000-0010-0000-1100-000001000000}" name="Lunghezza Percussione Nylon" dataDxfId="44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LunghezzaPercussioneAcciaioNylon" displayName="LunghezzaPercussioneAcciaioNylon" ref="AX2:AX13" totalsRowShown="0" dataDxfId="43" tableBorderDxfId="42">
  <autoFilter ref="AX2:AX13" xr:uid="{00000000-0009-0000-0100-00001C000000}"/>
  <tableColumns count="1">
    <tableColumn id="1" xr3:uid="{00000000-0010-0000-1200-000001000000}" name="Lunghezza Percussione Acciaio/nylon" dataDxfId="4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ellaAdesivoRasante" displayName="TabellaAdesivoRasante" ref="F2:G9" totalsRowShown="0">
  <autoFilter ref="F2:G9" xr:uid="{00000000-0009-0000-0100-00000A000000}"/>
  <tableColumns count="2">
    <tableColumn id="1" xr3:uid="{00000000-0010-0000-0100-000001000000}" name="Ade EPS"/>
    <tableColumn id="3" xr3:uid="{00000000-0010-0000-0100-000003000000}" name="€/kg" dataDxfId="74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3000000}" name="LunghezzaAvvitabileAcciaio" displayName="LunghezzaAvvitabileAcciaio" ref="AZ2:AZ13" totalsRowShown="0" dataDxfId="40" tableBorderDxfId="39">
  <autoFilter ref="AZ2:AZ13" xr:uid="{00000000-0009-0000-0100-00001D000000}"/>
  <tableColumns count="1">
    <tableColumn id="1" xr3:uid="{00000000-0010-0000-1300-000001000000}" name="Lunghezza Avvitabile Acciaio" dataDxfId="38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5000000}" name="SpannelloSenzaTasselli" displayName="SpannelloSenzaTasselli" ref="AJ2:AJ7" totalsRowShown="0" headerRowDxfId="37" dataDxfId="35" headerRowBorderDxfId="36" tableBorderDxfId="34" totalsRowBorderDxfId="33">
  <autoFilter ref="AJ2:AJ7" xr:uid="{00000000-0009-0000-0100-000002000000}"/>
  <tableColumns count="1">
    <tableColumn id="1" xr3:uid="{00000000-0010-0000-1500-000001000000}" name="Spessore Airtech SENZA TASSELLI" dataDxfId="3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6000000}" name="Tabella3" displayName="Tabella3" ref="L2:L3" totalsRowShown="0" headerRowDxfId="31" dataDxfId="29" headerRowBorderDxfId="30" tableBorderDxfId="28" totalsRowBorderDxfId="27">
  <autoFilter ref="L2:L3" xr:uid="{00000000-0009-0000-0100-000003000000}"/>
  <tableColumns count="1">
    <tableColumn id="1" xr3:uid="{00000000-0010-0000-1600-000001000000}" name="AdeNT" dataDxfId="26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ElencoPannelli5" displayName="ElencoPannelli5" ref="R2:R3" totalsRowShown="0" dataDxfId="25" tableBorderDxfId="24">
  <autoFilter ref="R2:R3" xr:uid="{00000000-0009-0000-0100-000004000000}"/>
  <tableColumns count="1">
    <tableColumn id="1" xr3:uid="{00000000-0010-0000-1700-000001000000}" name="Elenco Pannelli SENZA TASSELLI" dataDxfId="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8000000}" name="Tabella5" displayName="Tabella5" ref="Z2:Z10" totalsRowShown="0">
  <autoFilter ref="Z2:Z10" xr:uid="{00000000-0009-0000-0100-000005000000}"/>
  <tableColumns count="1">
    <tableColumn id="1" xr3:uid="{00000000-0010-0000-1800-000001000000}" name="Spessore Air Black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9000000}" name="Tabella8" displayName="Tabella8" ref="AB2:AB11" totalsRowShown="0">
  <autoFilter ref="AB2:AB11" xr:uid="{00000000-0009-0000-0100-000008000000}"/>
  <tableColumns count="1">
    <tableColumn id="1" xr3:uid="{00000000-0010-0000-1900-000001000000}" name="Spessore Air Black (Cont.)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A000000}" name="Tabella9" displayName="Tabella9" ref="AD2:AD11" totalsRowShown="0">
  <autoFilter ref="AD2:AD11" xr:uid="{00000000-0009-0000-0100-000009000000}"/>
  <tableColumns count="1">
    <tableColumn id="1" xr3:uid="{00000000-0010-0000-1A00-000001000000}" name="Spessore Air Black (Isole)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B000000}" name="TabellaAdesivoRasante7" displayName="TabellaAdesivoRasante7" ref="BX2:BY6" totalsRowShown="0">
  <autoFilter ref="BX2:BY6" xr:uid="{00000000-0009-0000-0100-000006000000}"/>
  <tableColumns count="2">
    <tableColumn id="1" xr3:uid="{00000000-0010-0000-1B00-000001000000}" name="Ade MW"/>
    <tableColumn id="3" xr3:uid="{00000000-0010-0000-1B00-000003000000}" name="€/kg" dataDxfId="22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C000000}" name="ElencoPannelli8" displayName="ElencoPannelli8" ref="CD2:CD4" totalsRowShown="0" dataDxfId="21" tableBorderDxfId="20">
  <autoFilter ref="CD2:CD4" xr:uid="{00000000-0009-0000-0100-000007000000}"/>
  <tableColumns count="1">
    <tableColumn id="1" xr3:uid="{00000000-0010-0000-1C00-000001000000}" name="Elenco Pannelli MW" dataDxfId="19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SpessoreAir21" displayName="SpessoreAir21" ref="CF2:CF11" totalsRowShown="0" dataDxfId="18" tableBorderDxfId="17">
  <autoFilter ref="CF2:CF11" xr:uid="{00000000-0009-0000-0100-000014000000}"/>
  <tableColumns count="1">
    <tableColumn id="1" xr3:uid="{00000000-0010-0000-1D00-000001000000}" name="Spessore Airwool" dataDxfId="1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2000000}" name="TabellaPannelli" displayName="TabellaPannelli" ref="AL2:AP105" totalsRowShown="0">
  <autoFilter ref="AL2:AP105" xr:uid="{00000000-0009-0000-0100-00000B000000}"/>
  <tableColumns count="5">
    <tableColumn id="1" xr3:uid="{00000000-0010-0000-0200-000001000000}" name="Pannello"/>
    <tableColumn id="2" xr3:uid="{00000000-0010-0000-0200-000002000000}" name="Spessore"/>
    <tableColumn id="3" xr3:uid="{00000000-0010-0000-0200-000003000000}" name="Peso (kg/m3)"/>
    <tableColumn id="5" xr3:uid="{00000000-0010-0000-0200-000005000000}" name="Fattore conversione (Spessore in metri)"/>
    <tableColumn id="4" xr3:uid="{00000000-0010-0000-0200-000004000000}" name="€/m2" dataDxfId="73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SpessoreAirCont32" displayName="SpessoreAirCont32" ref="CH2:CH11" totalsRowShown="0" dataDxfId="15" tableBorderDxfId="14">
  <autoFilter ref="CH2:CH11" xr:uid="{00000000-0009-0000-0100-00001F000000}"/>
  <tableColumns count="1">
    <tableColumn id="1" xr3:uid="{00000000-0010-0000-1E00-000001000000}" name="Spessore Airwool Plus" dataDxfId="13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ellaFondo33" displayName="TabellaFondo33" ref="CJ2:CL5" totalsRowShown="0">
  <autoFilter ref="CJ2:CL5" xr:uid="{00000000-0009-0000-0100-000020000000}"/>
  <tableColumns count="3">
    <tableColumn id="1" xr3:uid="{00000000-0010-0000-1F00-000001000000}" name="Fondo MW"/>
    <tableColumn id="2" xr3:uid="{00000000-0010-0000-1F00-000002000000}" name="kg/l"/>
    <tableColumn id="3" xr3:uid="{00000000-0010-0000-1F00-000003000000}" name="€/l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ElencoIntonachini34" displayName="ElencoIntonachini34" ref="CN2:CN7" totalsRowShown="0" dataDxfId="12" tableBorderDxfId="11">
  <autoFilter ref="CN2:CN7" xr:uid="{00000000-0009-0000-0100-000021000000}"/>
  <tableColumns count="1">
    <tableColumn id="1" xr3:uid="{00000000-0010-0000-2000-000001000000}" name="Elenco Intonachini Acrilex Fondo MW" dataDxfId="1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ElencoIntonachini3435" displayName="ElencoIntonachini3435" ref="CP2:CP5" totalsRowShown="0" dataDxfId="9" tableBorderDxfId="8">
  <autoFilter ref="CP2:CP5" xr:uid="{00000000-0009-0000-0100-000022000000}"/>
  <tableColumns count="1">
    <tableColumn id="1" xr3:uid="{00000000-0010-0000-2100-000001000000}" name="Elenco Intonachini Silox Fondo MW" dataDxfId="7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ElencoIntonachini343536" displayName="ElencoIntonachini343536" ref="CR2:CR5" totalsRowShown="0" dataDxfId="6" tableBorderDxfId="5">
  <autoFilter ref="CR2:CR5" xr:uid="{00000000-0009-0000-0100-000023000000}"/>
  <tableColumns count="1">
    <tableColumn id="1" xr3:uid="{00000000-0010-0000-2200-000001000000}" name="Elenco Intonachini Biocalce Fondo MW" dataDxfId="4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FasciaColoreIntonachino37" displayName="FasciaColoreIntonachino37" ref="CT2:CT7" totalsRowShown="0" tableBorderDxfId="3">
  <autoFilter ref="CT2:CT7" xr:uid="{00000000-0009-0000-0100-000024000000}"/>
  <tableColumns count="1">
    <tableColumn id="1" xr3:uid="{00000000-0010-0000-2300-000001000000}" name="Fascia Intonachino MW Solar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FasciaColoreIntonachino3738" displayName="FasciaColoreIntonachino3738" ref="CV2:CV6" totalsRowShown="0" tableBorderDxfId="2">
  <autoFilter ref="CV2:CV6" xr:uid="{00000000-0009-0000-0100-000025000000}"/>
  <tableColumns count="1">
    <tableColumn id="1" xr3:uid="{00000000-0010-0000-2400-000001000000}" name="Fascia Intonachino MW NO Solar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62D7A4B-57D6-4B56-8345-2C5B1C6486F9}" name="TabellaAdesivoRasante39" displayName="TabellaAdesivoRasante39" ref="I2:J9" totalsRowShown="0">
  <autoFilter ref="I2:J9" xr:uid="{B62D7A4B-57D6-4B56-8345-2C5B1C6486F9}"/>
  <tableColumns count="2">
    <tableColumn id="1" xr3:uid="{7D10B009-EE16-471F-8764-B9651B466CE6}" name="Ras EPS"/>
    <tableColumn id="3" xr3:uid="{5F7B3901-C409-4FF4-9CBB-B6FCEFD99E14}" name="€/kg" dataDxfId="1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EC0793A9-2FBC-46CE-9B3F-A095B9E2BAE7}" name="TabellaAdesivoRasante740" displayName="TabellaAdesivoRasante740" ref="CA2:CB6" totalsRowShown="0">
  <autoFilter ref="CA2:CB6" xr:uid="{EC0793A9-2FBC-46CE-9B3F-A095B9E2BAE7}"/>
  <tableColumns count="2">
    <tableColumn id="1" xr3:uid="{FD79F5BD-F35C-46DC-ABD1-8C7187D2D4A0}" name="Ras MW"/>
    <tableColumn id="3" xr3:uid="{CF6A1D56-A8E4-4A01-84F6-22CFC6FFDF2D}" name="€/kg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ellaNumeroTasselli" displayName="TabellaNumeroTasselli" ref="AR2:AR10" totalsRowShown="0">
  <autoFilter ref="AR2:AR10" xr:uid="{00000000-0009-0000-0100-00000C000000}"/>
  <tableColumns count="1">
    <tableColumn id="1" xr3:uid="{00000000-0010-0000-0300-000001000000}" name="Numero Tasselli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ellaTasselli" displayName="TabellaTasselli" ref="BB2:BD32" totalsRowShown="0">
  <autoFilter ref="BB2:BD32" xr:uid="{00000000-0009-0000-0100-00000D000000}"/>
  <tableColumns count="3">
    <tableColumn id="1" xr3:uid="{00000000-0010-0000-0400-000001000000}" name="Tasselli"/>
    <tableColumn id="2" xr3:uid="{00000000-0010-0000-0400-000002000000}" name="Lunghezza Tasselli"/>
    <tableColumn id="3" xr3:uid="{00000000-0010-0000-0400-000003000000}" name="€/pezzo" dataDxfId="7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ellaReti" displayName="TabellaReti" ref="BF2:BH3" totalsRowShown="0">
  <autoFilter ref="BF2:BH3" xr:uid="{00000000-0009-0000-0100-00000E000000}"/>
  <tableColumns count="3">
    <tableColumn id="1" xr3:uid="{00000000-0010-0000-0500-000001000000}" name="Rete"/>
    <tableColumn id="3" xr3:uid="{00000000-0010-0000-0500-000003000000}" name="kg/m2"/>
    <tableColumn id="2" xr3:uid="{00000000-0010-0000-0500-000002000000}" name="€/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ellaFondo" displayName="TabellaFondo" ref="BJ2:BL3" totalsRowShown="0">
  <autoFilter ref="BJ2:BL3" xr:uid="{00000000-0009-0000-0100-00000F000000}"/>
  <tableColumns count="3">
    <tableColumn id="1" xr3:uid="{00000000-0010-0000-0600-000001000000}" name="Fondo"/>
    <tableColumn id="2" xr3:uid="{00000000-0010-0000-0600-000002000000}" name="kg/l"/>
    <tableColumn id="3" xr3:uid="{00000000-0010-0000-0600-000003000000}" name="€/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ellaIntonachino" displayName="TabellaIntonachino" ref="BP2:BS51" totalsRowShown="0">
  <autoFilter ref="BP2:BS51" xr:uid="{00000000-0009-0000-0100-000010000000}"/>
  <tableColumns count="4">
    <tableColumn id="1" xr3:uid="{00000000-0010-0000-0700-000001000000}" name="Intonachino"/>
    <tableColumn id="2" xr3:uid="{00000000-0010-0000-0700-000002000000}" name="Fascia Colore"/>
    <tableColumn id="3" xr3:uid="{00000000-0010-0000-0700-000003000000}" name="Resa"/>
    <tableColumn id="4" xr3:uid="{00000000-0010-0000-0700-000004000000}" name="€/kg" dataDxfId="7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8000000}" name="TabellaTrasporti" displayName="TabellaTrasporti" ref="BU2:BV3" totalsRowShown="0">
  <autoFilter ref="BU2:BV3" xr:uid="{00000000-0009-0000-0100-000011000000}"/>
  <tableColumns count="2">
    <tableColumn id="1" xr3:uid="{00000000-0010-0000-0800-000001000000}" name="Trasporti"/>
    <tableColumn id="2" xr3:uid="{00000000-0010-0000-0800-000002000000}" name="€/k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34" Type="http://schemas.openxmlformats.org/officeDocument/2006/relationships/table" Target="../tables/table34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36" Type="http://schemas.openxmlformats.org/officeDocument/2006/relationships/table" Target="../tables/table36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"/>
  <sheetViews>
    <sheetView tabSelected="1"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0" ht="18.5" customHeight="1" x14ac:dyDescent="0.35">
      <c r="A1" s="90" t="s">
        <v>40</v>
      </c>
      <c r="B1" s="91"/>
      <c r="C1" s="91"/>
      <c r="D1" s="91"/>
      <c r="E1" s="91"/>
      <c r="F1" s="91"/>
      <c r="G1" s="91"/>
      <c r="H1" s="91"/>
      <c r="I1" s="91"/>
      <c r="J1" s="92"/>
    </row>
    <row r="2" spans="1:10" ht="14.5" customHeight="1" x14ac:dyDescent="0.35">
      <c r="A2" s="93" t="s">
        <v>163</v>
      </c>
      <c r="B2" s="94"/>
      <c r="C2" s="94"/>
      <c r="D2" s="94"/>
      <c r="E2" s="94"/>
      <c r="F2" s="94"/>
      <c r="G2" s="94"/>
      <c r="H2" s="94"/>
      <c r="I2" s="94"/>
      <c r="J2" s="95"/>
    </row>
    <row r="3" spans="1:10" ht="24" customHeight="1" thickBot="1" x14ac:dyDescent="0.4">
      <c r="A3" s="93"/>
      <c r="B3" s="94"/>
      <c r="C3" s="94"/>
      <c r="D3" s="94"/>
      <c r="E3" s="94"/>
      <c r="F3" s="94"/>
      <c r="G3" s="94"/>
      <c r="H3" s="94"/>
      <c r="I3" s="94"/>
      <c r="J3" s="95"/>
    </row>
    <row r="4" spans="1:10" ht="14.5" customHeight="1" x14ac:dyDescent="0.35">
      <c r="A4" s="96" t="s">
        <v>91</v>
      </c>
      <c r="B4" s="97"/>
      <c r="C4" s="97"/>
      <c r="D4" s="97"/>
      <c r="E4" s="97"/>
      <c r="F4" s="97"/>
      <c r="G4" s="97"/>
      <c r="H4" s="97"/>
      <c r="I4" s="97"/>
      <c r="J4" s="98"/>
    </row>
    <row r="5" spans="1:10" ht="15" thickBot="1" x14ac:dyDescent="0.4">
      <c r="A5" s="99"/>
      <c r="B5" s="100"/>
      <c r="C5" s="100"/>
      <c r="D5" s="100"/>
      <c r="E5" s="100"/>
      <c r="F5" s="100"/>
      <c r="G5" s="100"/>
      <c r="H5" s="100"/>
      <c r="I5" s="100"/>
      <c r="J5" s="101"/>
    </row>
    <row r="6" spans="1:10" ht="15" thickBot="1" x14ac:dyDescent="0.4">
      <c r="A6" s="55" t="s">
        <v>192</v>
      </c>
      <c r="B6" s="56"/>
      <c r="C6" s="55" t="s">
        <v>16</v>
      </c>
      <c r="D6" s="56"/>
      <c r="E6" s="55" t="s">
        <v>92</v>
      </c>
      <c r="F6" s="56"/>
      <c r="G6" s="55" t="s">
        <v>193</v>
      </c>
      <c r="H6" s="56"/>
      <c r="I6" s="55" t="s">
        <v>13</v>
      </c>
      <c r="J6" s="56"/>
    </row>
    <row r="7" spans="1:10" x14ac:dyDescent="0.35">
      <c r="A7" s="57"/>
      <c r="B7" s="58"/>
      <c r="C7" s="57"/>
      <c r="D7" s="58"/>
      <c r="E7" s="57"/>
      <c r="F7" s="58"/>
      <c r="G7" s="57"/>
      <c r="H7" s="58"/>
      <c r="I7" s="57"/>
      <c r="J7" s="49"/>
    </row>
    <row r="8" spans="1:10" ht="15" thickBot="1" x14ac:dyDescent="0.4">
      <c r="A8" s="59"/>
      <c r="B8" s="60"/>
      <c r="C8" s="59"/>
      <c r="D8" s="60"/>
      <c r="E8" s="59"/>
      <c r="F8" s="60"/>
      <c r="G8" s="59"/>
      <c r="H8" s="60"/>
      <c r="I8" s="59"/>
      <c r="J8" s="50"/>
    </row>
    <row r="9" spans="1:10" x14ac:dyDescent="0.35">
      <c r="A9" s="16"/>
      <c r="B9" s="16"/>
      <c r="C9" s="31" t="str">
        <f>IF($C$7="","",IF($C$7="Klima Air","Spannello_1",IF($C$7="Klima Air (Cont.)","Spannello_2",IF($C$7="Klima Air (Isole)","Spannello_3",IF($C$7="Klima Airplus","Spannello_4",IF($C$7="Klima Airtech","Spannello_5",IF($C$7="Klima Air Black","SpessoreAirBlack",IF($C$7="Klima Air Black (Cont.)","SpessoreAirBlackCont",IF($C$7="Klima Air Black (ISole)","SpessoreAirBlackIsole",)))))))))</f>
        <v/>
      </c>
      <c r="D9" s="31"/>
      <c r="E9" s="31"/>
      <c r="F9" s="31" t="str">
        <f>IF($I$7="","",IF($I$7="Percussione Nylon","Ltassello_1",IF($I$7="Percussione Acciaio/Nylon","Ltassello_2",IF($I$7="Avvitabile Acciaio","Ltassello_3"))))</f>
        <v/>
      </c>
      <c r="G9" s="72"/>
      <c r="H9" s="73"/>
      <c r="I9" s="73"/>
      <c r="J9" s="74"/>
    </row>
    <row r="10" spans="1:10" ht="15" thickBot="1" x14ac:dyDescent="0.4">
      <c r="A10" s="16"/>
      <c r="B10" s="16"/>
      <c r="C10" s="31"/>
      <c r="D10" s="31" t="str">
        <f>IF($C$7="","",IF($C$7="Klima Air","Air_img",IF($C$7="Klima Air (Cont.)","Air_img",IF($C$7="Klima Air (Isole)","Air_img",IF($C$7="Klima Airplus","Airplus_img",IF($C$7="Klima Airtech","Airtech_img",IF($C$7="Klima Air Black","AirBlack_img", IF($C$7="Klima Air Black (Isole)","AirBlack_img",IF($C$7="Klima Air Black (Cont.)","AirBlack_img")))))))))</f>
        <v/>
      </c>
      <c r="E10" s="31"/>
      <c r="F10" s="31"/>
      <c r="G10" s="75"/>
      <c r="H10" s="76"/>
      <c r="I10" s="76"/>
      <c r="J10" s="77"/>
    </row>
    <row r="11" spans="1:10" ht="17" thickBot="1" x14ac:dyDescent="0.4">
      <c r="A11" s="55" t="s">
        <v>93</v>
      </c>
      <c r="B11" s="56"/>
      <c r="C11" s="55" t="s">
        <v>95</v>
      </c>
      <c r="D11" s="56"/>
      <c r="E11" s="55" t="s">
        <v>14</v>
      </c>
      <c r="F11" s="56"/>
      <c r="G11" s="75"/>
      <c r="H11" s="76"/>
      <c r="I11" s="76"/>
      <c r="J11" s="77"/>
    </row>
    <row r="12" spans="1:10" x14ac:dyDescent="0.35">
      <c r="A12" s="57"/>
      <c r="B12" s="58"/>
      <c r="C12" s="57"/>
      <c r="D12" s="58"/>
      <c r="E12" s="57"/>
      <c r="F12" s="58"/>
      <c r="G12" s="75"/>
      <c r="H12" s="76"/>
      <c r="I12" s="76"/>
      <c r="J12" s="77"/>
    </row>
    <row r="13" spans="1:10" ht="15" thickBot="1" x14ac:dyDescent="0.4">
      <c r="A13" s="59"/>
      <c r="B13" s="60"/>
      <c r="C13" s="59"/>
      <c r="D13" s="60"/>
      <c r="E13" s="59"/>
      <c r="F13" s="60"/>
      <c r="G13" s="75"/>
      <c r="H13" s="76"/>
      <c r="I13" s="76"/>
      <c r="J13" s="77"/>
    </row>
    <row r="14" spans="1:10" x14ac:dyDescent="0.35">
      <c r="A14" s="16"/>
      <c r="B14" s="16"/>
      <c r="C14" s="16"/>
      <c r="D14" s="16"/>
      <c r="E14" s="16"/>
      <c r="F14" s="16"/>
      <c r="G14" s="75"/>
      <c r="H14" s="76"/>
      <c r="I14" s="76"/>
      <c r="J14" s="77"/>
    </row>
    <row r="15" spans="1:10" ht="15" thickBot="1" x14ac:dyDescent="0.4">
      <c r="A15" s="16"/>
      <c r="B15" s="16"/>
      <c r="C15" s="16"/>
      <c r="D15" s="16"/>
      <c r="E15" s="16"/>
      <c r="F15" s="16"/>
      <c r="G15" s="75"/>
      <c r="H15" s="76"/>
      <c r="I15" s="76"/>
      <c r="J15" s="77"/>
    </row>
    <row r="16" spans="1:10" ht="30" customHeight="1" thickBot="1" x14ac:dyDescent="0.4">
      <c r="A16" s="55" t="s">
        <v>15</v>
      </c>
      <c r="B16" s="87"/>
      <c r="C16" s="55" t="s">
        <v>17</v>
      </c>
      <c r="D16" s="56"/>
      <c r="E16" s="85" t="s">
        <v>96</v>
      </c>
      <c r="F16" s="86"/>
      <c r="G16" s="75"/>
      <c r="H16" s="76"/>
      <c r="I16" s="76"/>
      <c r="J16" s="77"/>
    </row>
    <row r="17" spans="1:10" x14ac:dyDescent="0.35">
      <c r="A17" s="57"/>
      <c r="B17" s="88"/>
      <c r="C17" s="57"/>
      <c r="D17" s="58"/>
      <c r="E17" s="57"/>
      <c r="F17" s="58"/>
      <c r="G17" s="75"/>
      <c r="H17" s="76"/>
      <c r="I17" s="76"/>
      <c r="J17" s="77"/>
    </row>
    <row r="18" spans="1:10" ht="15" thickBot="1" x14ac:dyDescent="0.4">
      <c r="A18" s="59"/>
      <c r="B18" s="89"/>
      <c r="C18" s="59"/>
      <c r="D18" s="60"/>
      <c r="E18" s="59"/>
      <c r="F18" s="60"/>
      <c r="G18" s="78"/>
      <c r="H18" s="79"/>
      <c r="I18" s="79"/>
      <c r="J18" s="80"/>
    </row>
    <row r="19" spans="1:10" ht="15" thickBot="1" x14ac:dyDescent="0.4">
      <c r="A19" s="31" t="str">
        <f>IF($C$17="","",IF($C$17="Kerakover Kompact New (Fine)","FasciaSolar",IF($C$17="Kerakover Kompact New (Medio)","FasciaSolar",IF($C$17="Kerakover Silox Finish 1,0","FasciaSolar",IF($C$17="Kerakover Silox Finish 1,2","FasciaSolar",IF($C$17="Kerakover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25.5" customHeight="1" thickBot="1" x14ac:dyDescent="0.4">
      <c r="A20" s="55" t="s">
        <v>18</v>
      </c>
      <c r="B20" s="56"/>
      <c r="C20" s="16"/>
      <c r="D20" s="16"/>
      <c r="E20" s="16"/>
      <c r="F20" s="16"/>
      <c r="G20" s="16"/>
      <c r="H20" s="16"/>
      <c r="I20" s="16"/>
      <c r="J20" s="16"/>
    </row>
    <row r="21" spans="1:10" x14ac:dyDescent="0.35">
      <c r="A21" s="57"/>
      <c r="B21" s="58"/>
      <c r="C21" s="16"/>
      <c r="D21" s="16"/>
      <c r="E21" s="16"/>
      <c r="F21" s="16"/>
      <c r="G21" s="16"/>
      <c r="H21" s="16"/>
      <c r="I21" s="16"/>
      <c r="J21" s="16"/>
    </row>
    <row r="22" spans="1:10" ht="15" thickBot="1" x14ac:dyDescent="0.4">
      <c r="A22" s="59"/>
      <c r="B22" s="60"/>
      <c r="C22" s="16"/>
      <c r="D22" s="16"/>
      <c r="E22" s="16"/>
      <c r="F22" s="16"/>
      <c r="G22" s="16"/>
      <c r="H22" s="16"/>
      <c r="I22" s="16"/>
      <c r="J22" s="16"/>
    </row>
    <row r="23" spans="1:10" ht="15" thickBot="1" x14ac:dyDescent="0.4">
      <c r="A23" s="4"/>
      <c r="B23" s="4"/>
      <c r="C23" s="4"/>
      <c r="D23" s="4"/>
      <c r="E23" s="4"/>
      <c r="F23" s="4"/>
      <c r="G23" s="4"/>
      <c r="H23" s="4"/>
      <c r="I23" s="16"/>
      <c r="J23" s="16"/>
    </row>
    <row r="24" spans="1:10" ht="16" thickBot="1" x14ac:dyDescent="0.4">
      <c r="A24" s="5"/>
      <c r="B24" s="81" t="s">
        <v>67</v>
      </c>
      <c r="C24" s="82"/>
      <c r="D24" s="82"/>
      <c r="E24" s="82"/>
      <c r="F24" s="82"/>
      <c r="G24" s="4"/>
      <c r="H24" s="4"/>
      <c r="J24" s="16"/>
    </row>
    <row r="25" spans="1:10" s="36" customFormat="1" ht="43.5" customHeight="1" x14ac:dyDescent="0.35">
      <c r="A25" s="83" t="s">
        <v>0</v>
      </c>
      <c r="B25" s="83"/>
      <c r="C25" s="15"/>
      <c r="D25" s="15"/>
      <c r="E25" s="15" t="s">
        <v>132</v>
      </c>
      <c r="F25" s="83" t="s">
        <v>1</v>
      </c>
      <c r="G25" s="83"/>
      <c r="H25" s="15" t="s">
        <v>39</v>
      </c>
      <c r="I25" s="15" t="s">
        <v>2</v>
      </c>
      <c r="J25" s="35"/>
    </row>
    <row r="26" spans="1:10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 x14ac:dyDescent="0.35">
      <c r="A27" s="17" t="s">
        <v>4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0" x14ac:dyDescent="0.35">
      <c r="A28" s="17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62" t="s">
        <v>5</v>
      </c>
      <c r="B29" s="62"/>
      <c r="C29" s="62"/>
      <c r="D29" s="62"/>
      <c r="E29" s="62"/>
      <c r="F29" s="62"/>
      <c r="G29" s="62"/>
      <c r="H29" s="62"/>
      <c r="I29" s="16"/>
      <c r="J29" s="16"/>
    </row>
    <row r="30" spans="1:10" ht="16.5" x14ac:dyDescent="0.35">
      <c r="A30" s="16" t="str">
        <f>CONCATENATE($E$16," ",$E$17)</f>
        <v xml:space="preserve">Fascia Colore Intonachino </v>
      </c>
      <c r="B30" s="16"/>
      <c r="C30" s="16"/>
      <c r="D30" s="16"/>
      <c r="E30" s="16" t="s">
        <v>3</v>
      </c>
      <c r="F30" s="54">
        <v>0.2</v>
      </c>
      <c r="G30" s="54"/>
      <c r="H30" s="18" t="e">
        <f>VLOOKUP($A$21,TabellaOperaio[[Tipologia]:[€/h]],2,FALSE)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</row>
    <row r="32" spans="1:10" x14ac:dyDescent="0.35">
      <c r="A32" s="62" t="s">
        <v>6</v>
      </c>
      <c r="B32" s="62"/>
      <c r="C32" s="62"/>
      <c r="D32" s="62"/>
      <c r="E32" s="62"/>
      <c r="F32" s="62"/>
      <c r="G32" s="62"/>
      <c r="H32" s="62"/>
      <c r="I32" s="16"/>
      <c r="J32" s="16"/>
    </row>
    <row r="33" spans="1:10" ht="16.5" x14ac:dyDescent="0.35">
      <c r="A33" s="16" t="str">
        <f>CONCATENATE($E$16," ",$E$17)</f>
        <v xml:space="preserve">Fascia Colore Intonachino </v>
      </c>
      <c r="B33" s="16"/>
      <c r="C33" s="16"/>
      <c r="D33" s="16"/>
      <c r="E33" s="16" t="s">
        <v>3</v>
      </c>
      <c r="F33" s="84">
        <f>$C$12*0.03</f>
        <v>0</v>
      </c>
      <c r="G33" s="84"/>
      <c r="H33" s="18" t="e">
        <f>VLOOKUP($A$21,TabellaOperaio[[Tipologia]:[€/h]],2,FALSE)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62" t="s">
        <v>36</v>
      </c>
      <c r="B35" s="62"/>
      <c r="C35" s="62"/>
      <c r="D35" s="62"/>
      <c r="E35" s="62"/>
      <c r="F35" s="62"/>
      <c r="G35" s="62"/>
      <c r="H35" s="62"/>
      <c r="I35" s="16"/>
      <c r="J35" s="16"/>
    </row>
    <row r="36" spans="1:10" ht="16.5" x14ac:dyDescent="0.35">
      <c r="A36" s="16" t="str">
        <f>CONCATENATE($E$16," ",$E$17)</f>
        <v xml:space="preserve">Fascia Colore Intonachino </v>
      </c>
      <c r="B36" s="16"/>
      <c r="C36" s="16"/>
      <c r="D36" s="16"/>
      <c r="E36" s="16" t="s">
        <v>3</v>
      </c>
      <c r="F36" s="54">
        <v>0.2</v>
      </c>
      <c r="G36" s="54"/>
      <c r="H36" s="18" t="e">
        <f>VLOOKUP($A$21,TabellaOperaio[[Tipologia]:[€/h]],2,FALSE)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8"/>
      <c r="H37" s="18"/>
      <c r="I37" s="16"/>
      <c r="J37" s="16"/>
    </row>
    <row r="38" spans="1:10" ht="35" customHeight="1" x14ac:dyDescent="0.35">
      <c r="A38" s="53" t="s">
        <v>7</v>
      </c>
      <c r="B38" s="53"/>
      <c r="C38" s="53"/>
      <c r="D38" s="53"/>
      <c r="E38" s="53"/>
      <c r="F38" s="53"/>
      <c r="G38" s="53"/>
      <c r="H38" s="53"/>
      <c r="I38" s="16"/>
      <c r="J38" s="16"/>
    </row>
    <row r="39" spans="1:10" ht="16.5" x14ac:dyDescent="0.35">
      <c r="A39" s="16" t="str">
        <f>CONCATENATE($E$16," ",$E$17)</f>
        <v xml:space="preserve">Fascia Colore Intonachino </v>
      </c>
      <c r="B39" s="16"/>
      <c r="C39" s="16"/>
      <c r="D39" s="16"/>
      <c r="E39" s="16" t="s">
        <v>3</v>
      </c>
      <c r="F39" s="54">
        <v>0.2</v>
      </c>
      <c r="G39" s="54"/>
      <c r="H39" s="18" t="e">
        <f>VLOOKUP($A$21,TabellaOperaio[[Tipologia]:[€/h]],2,FALSE)</f>
        <v>#N/A</v>
      </c>
      <c r="I39" s="28" t="e">
        <f>F39*H39</f>
        <v>#N/A</v>
      </c>
      <c r="J39" s="16"/>
    </row>
    <row r="40" spans="1:10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</row>
    <row r="41" spans="1:10" x14ac:dyDescent="0.35">
      <c r="A41" s="62" t="s">
        <v>8</v>
      </c>
      <c r="B41" s="62"/>
      <c r="C41" s="62"/>
      <c r="D41" s="62"/>
      <c r="E41" s="62"/>
      <c r="F41" s="62"/>
      <c r="G41" s="62"/>
      <c r="H41" s="62"/>
      <c r="I41" s="16"/>
      <c r="J41" s="16"/>
    </row>
    <row r="42" spans="1:10" ht="16.5" x14ac:dyDescent="0.35">
      <c r="A42" s="16" t="str">
        <f>CONCATENATE($E$16," ",$E$17)</f>
        <v xml:space="preserve">Fascia Colore Intonachino </v>
      </c>
      <c r="B42" s="16"/>
      <c r="C42" s="16"/>
      <c r="D42" s="16"/>
      <c r="E42" s="16" t="s">
        <v>3</v>
      </c>
      <c r="F42" s="54">
        <v>0.15</v>
      </c>
      <c r="G42" s="54"/>
      <c r="H42" s="18" t="e">
        <f>VLOOKUP($A$21,TabellaOperaio[[Tipologia]:[€/h]],2,FALSE)</f>
        <v>#N/A</v>
      </c>
      <c r="I42" s="28" t="e">
        <f>F42*H42</f>
        <v>#N/A</v>
      </c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62" t="s">
        <v>9</v>
      </c>
      <c r="B44" s="62"/>
      <c r="C44" s="62"/>
      <c r="D44" s="62"/>
      <c r="E44" s="62"/>
      <c r="F44" s="62"/>
      <c r="G44" s="62"/>
      <c r="H44" s="62"/>
      <c r="I44" s="16"/>
      <c r="J44" s="16"/>
    </row>
    <row r="45" spans="1:10" ht="16.5" x14ac:dyDescent="0.35">
      <c r="A45" s="16" t="str">
        <f>CONCATENATE($E$16," ",$E$17)</f>
        <v xml:space="preserve">Fascia Colore Intonachino </v>
      </c>
      <c r="B45" s="16"/>
      <c r="C45" s="16"/>
      <c r="D45" s="16"/>
      <c r="E45" s="16" t="s">
        <v>3</v>
      </c>
      <c r="F45" s="54">
        <v>0.15</v>
      </c>
      <c r="G45" s="54"/>
      <c r="H45" s="18" t="e">
        <f>VLOOKUP($A$21,TabellaOperaio[[Tipologia]:[€/h]],2,FALSE)</f>
        <v>#N/A</v>
      </c>
      <c r="I45" s="28" t="e">
        <f>F45*H45</f>
        <v>#N/A</v>
      </c>
      <c r="J45" s="16"/>
    </row>
    <row r="46" spans="1:10" ht="15" thickBot="1" x14ac:dyDescent="0.4">
      <c r="A46" s="16"/>
      <c r="B46" s="16"/>
      <c r="C46" s="16"/>
      <c r="D46" s="16"/>
      <c r="E46" s="16"/>
      <c r="F46" s="16"/>
      <c r="G46" s="19"/>
      <c r="H46" s="19"/>
      <c r="I46" s="19"/>
      <c r="J46" s="16"/>
    </row>
    <row r="47" spans="1:10" ht="15.5" x14ac:dyDescent="0.35">
      <c r="A47" s="16"/>
      <c r="B47" s="16"/>
      <c r="C47" s="16"/>
      <c r="D47" s="16"/>
      <c r="E47" s="16"/>
      <c r="F47" s="16"/>
      <c r="G47" s="16"/>
      <c r="H47" s="20" t="s">
        <v>34</v>
      </c>
      <c r="I47" s="28" t="e">
        <f>SUM($I$30,$I$33,$I$36,$I$39,$I$42,$I$45)</f>
        <v>#N/A</v>
      </c>
      <c r="J47" s="16"/>
    </row>
    <row r="48" spans="1:10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35">
      <c r="A50" s="17" t="s">
        <v>10</v>
      </c>
      <c r="B50" s="16"/>
      <c r="C50" s="16"/>
      <c r="D50" s="16"/>
      <c r="E50" s="16"/>
      <c r="F50" s="16"/>
      <c r="G50" s="16"/>
      <c r="H50" s="16"/>
      <c r="I50" s="16"/>
      <c r="J50" s="16"/>
    </row>
    <row r="51" spans="1:10" ht="36.5" customHeight="1" x14ac:dyDescent="0.35">
      <c r="A51" s="53" t="str">
        <f>CONCATENATE($A$6," ",$A$7)</f>
        <v xml:space="preserve">Adesivo </v>
      </c>
      <c r="B51" s="53"/>
      <c r="C51" s="53"/>
      <c r="D51" s="53"/>
      <c r="E51" s="16" t="s">
        <v>11</v>
      </c>
      <c r="F51" s="54">
        <v>4</v>
      </c>
      <c r="G51" s="54"/>
      <c r="H51" s="21" t="e">
        <f>VLOOKUP($A$7,TabellaAdesivoRasante[],2,FALSE)</f>
        <v>#N/A</v>
      </c>
      <c r="I51" s="28" t="e">
        <f>F51*H51</f>
        <v>#N/A</v>
      </c>
      <c r="J51" s="16"/>
    </row>
    <row r="52" spans="1:10" ht="33.5" customHeight="1" x14ac:dyDescent="0.35">
      <c r="A52" s="53" t="str">
        <f>CONCATENATE($C$6," ",$C$7," ",$E$7)</f>
        <v xml:space="preserve">Pannello  </v>
      </c>
      <c r="B52" s="53"/>
      <c r="C52" s="53"/>
      <c r="D52" s="53"/>
      <c r="E52" s="16" t="s">
        <v>12</v>
      </c>
      <c r="F52" s="54">
        <v>1</v>
      </c>
      <c r="G52" s="54"/>
      <c r="H52" s="21" t="e">
        <f t="array" ref="H52">INDEX(TabellaPannelli[],MATCH(1,(TabellaPannelli[Pannello]='KlimaExpert ETA EPS'!$C$7)*(TabellaPannelli[Spessore]='KlimaExpert ETA EPS'!$E$7),0),5)</f>
        <v>#N/A</v>
      </c>
      <c r="I52" s="28" t="e">
        <f>F52*H52</f>
        <v>#N/A</v>
      </c>
      <c r="J52" s="16"/>
    </row>
    <row r="53" spans="1:10" ht="33.5" customHeight="1" x14ac:dyDescent="0.35">
      <c r="A53" s="53" t="str">
        <f>CONCATENATE($G$6," ",$G$7)</f>
        <v xml:space="preserve">Rasante </v>
      </c>
      <c r="B53" s="53"/>
      <c r="C53" s="53"/>
      <c r="D53" s="53"/>
      <c r="E53" s="16" t="s">
        <v>11</v>
      </c>
      <c r="F53" s="54">
        <v>6</v>
      </c>
      <c r="G53" s="54"/>
      <c r="H53" s="21" t="e">
        <f>VLOOKUP($G$7,TabellaAdesivoRasante[],2,FALSE)</f>
        <v>#N/A</v>
      </c>
      <c r="I53" s="28" t="e">
        <f>F53*H53</f>
        <v>#N/A</v>
      </c>
      <c r="J53" s="16"/>
    </row>
    <row r="54" spans="1:10" ht="32.5" customHeight="1" x14ac:dyDescent="0.35">
      <c r="A54" s="53" t="str">
        <f>CONCATENATE($I$6," ",$I$7," ",$A$12)</f>
        <v xml:space="preserve">Tasselli  </v>
      </c>
      <c r="B54" s="53"/>
      <c r="C54" s="53"/>
      <c r="D54" s="53"/>
      <c r="E54" s="16" t="s">
        <v>33</v>
      </c>
      <c r="F54" s="71">
        <f>$C$12</f>
        <v>0</v>
      </c>
      <c r="G54" s="71"/>
      <c r="H54" s="21" t="e">
        <f t="array" ref="H54">INDEX(TabellaTasselli[],MATCH(1,(TabellaTasselli[Tasselli]=$I$7)*(TabellaTasselli[Lunghezza Tasselli]=$A$12),0),3)</f>
        <v>#N/A</v>
      </c>
      <c r="I54" s="28" t="e">
        <f>F54*H54</f>
        <v>#N/A</v>
      </c>
      <c r="J54" s="16"/>
    </row>
    <row r="55" spans="1:10" ht="27" customHeight="1" x14ac:dyDescent="0.35">
      <c r="A55" s="53" t="s">
        <v>37</v>
      </c>
      <c r="B55" s="53"/>
      <c r="C55" s="53"/>
      <c r="D55" s="53"/>
      <c r="E55" s="22" t="s">
        <v>59</v>
      </c>
      <c r="F55" s="65" t="s">
        <v>59</v>
      </c>
      <c r="G55" s="65"/>
      <c r="H55" s="22" t="s">
        <v>59</v>
      </c>
      <c r="I55" s="28">
        <f>ACCESSORI!$B$12</f>
        <v>3.2055000000000007</v>
      </c>
      <c r="J55" s="16"/>
    </row>
    <row r="56" spans="1:10" ht="31.5" customHeight="1" x14ac:dyDescent="0.35">
      <c r="A56" s="53" t="str">
        <f>CONCATENATE($E$11," ",$E$12)</f>
        <v xml:space="preserve">Rete </v>
      </c>
      <c r="B56" s="53"/>
      <c r="C56" s="53"/>
      <c r="D56" s="53"/>
      <c r="E56" s="16" t="s">
        <v>12</v>
      </c>
      <c r="F56" s="54">
        <v>1.1000000000000001</v>
      </c>
      <c r="G56" s="54"/>
      <c r="H56" s="21" t="e">
        <f>VLOOKUP($E$12,TabellaReti[],3,FALSE)</f>
        <v>#N/A</v>
      </c>
      <c r="I56" s="28" t="e">
        <f>F56*H56</f>
        <v>#N/A</v>
      </c>
      <c r="J56" s="16"/>
    </row>
    <row r="57" spans="1:10" ht="30" customHeight="1" x14ac:dyDescent="0.35">
      <c r="A57" s="53" t="str">
        <f>CONCATENATE($A$16," ",$A$17)</f>
        <v xml:space="preserve">Fondo </v>
      </c>
      <c r="B57" s="53"/>
      <c r="C57" s="53"/>
      <c r="D57" s="53"/>
      <c r="E57" s="16" t="s">
        <v>29</v>
      </c>
      <c r="F57" s="54">
        <v>0.2</v>
      </c>
      <c r="G57" s="54"/>
      <c r="H57" s="21" t="e">
        <f>VLOOKUP($A$17,TabellaFondo[],3,FALSE)</f>
        <v>#N/A</v>
      </c>
      <c r="I57" s="28" t="e">
        <f>F57*H57</f>
        <v>#N/A</v>
      </c>
      <c r="J57" s="16"/>
    </row>
    <row r="58" spans="1:10" ht="29.5" customHeight="1" x14ac:dyDescent="0.35">
      <c r="A58" s="53" t="str">
        <f>CONCATENATE($C$16," ",$C$17," ",$E$17)</f>
        <v xml:space="preserve">Intonachino  </v>
      </c>
      <c r="B58" s="53"/>
      <c r="C58" s="53"/>
      <c r="D58" s="53"/>
      <c r="E58" s="16" t="s">
        <v>11</v>
      </c>
      <c r="F58" s="71" t="e">
        <f>$F$59</f>
        <v>#N/A</v>
      </c>
      <c r="G58" s="71"/>
      <c r="H58" s="21" t="e">
        <f t="array" ref="H58">INDEX(TabellaIntonachino[],MATCH(1,(TabellaIntonachino[Intonachino]=$C$17)*(TabellaIntonachino[Fascia Colore]=$E$17),0),4)</f>
        <v>#N/A</v>
      </c>
      <c r="I58" s="28" t="e">
        <f>F58*H58</f>
        <v>#N/A</v>
      </c>
      <c r="J58" s="16"/>
    </row>
    <row r="59" spans="1:10" ht="15" thickBot="1" x14ac:dyDescent="0.4">
      <c r="A59" s="6"/>
      <c r="B59" s="6"/>
      <c r="C59" s="6"/>
      <c r="D59" s="6"/>
      <c r="E59" s="16"/>
      <c r="F59" s="31" t="e">
        <f t="array" ref="F59">INDEX(TabellaIntonachino[],MATCH(1,(TabellaIntonachino[Intonachino]=$C$17)*(TabellaIntonachino[Fascia Colore]=$E$17),0),3)</f>
        <v>#N/A</v>
      </c>
      <c r="G59" s="23"/>
      <c r="H59" s="24"/>
      <c r="I59" s="19"/>
      <c r="J59" s="16"/>
    </row>
    <row r="60" spans="1:10" ht="15.5" x14ac:dyDescent="0.35">
      <c r="A60" s="6"/>
      <c r="B60" s="6"/>
      <c r="C60" s="6"/>
      <c r="D60" s="6"/>
      <c r="E60" s="16"/>
      <c r="F60" s="16"/>
      <c r="G60" s="16"/>
      <c r="H60" s="20" t="s">
        <v>35</v>
      </c>
      <c r="I60" s="28" t="e">
        <f>SUM($I$51,$I$52,$I$54,$I$55,$I$56,$I$57,$I$58)</f>
        <v>#N/A</v>
      </c>
      <c r="J60" s="16"/>
    </row>
    <row r="61" spans="1:10" x14ac:dyDescent="0.35">
      <c r="A61" s="63" t="s">
        <v>73</v>
      </c>
      <c r="B61" s="64"/>
      <c r="C61" s="64"/>
      <c r="D61" s="64"/>
      <c r="E61" s="64"/>
      <c r="F61" s="64"/>
      <c r="G61" s="64"/>
      <c r="H61" s="64"/>
      <c r="I61" s="16"/>
      <c r="J61" s="16"/>
    </row>
    <row r="62" spans="1:10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35">
      <c r="A63" s="17" t="s">
        <v>66</v>
      </c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35">
      <c r="A64" s="17"/>
      <c r="B64" s="16"/>
      <c r="C64" s="16"/>
      <c r="D64" s="16"/>
      <c r="E64" s="16"/>
      <c r="F64" s="31" t="e">
        <f t="array" ref="F64">$F$51+$F$53+$F$58+($F$57*VLOOKUP($A$17,'DATI NEW'!BJ3:BL3,2,FALSE))+($F$56*VLOOKUP($E$12,'DATI NEW'!BF3:BH3,2,FALSE))+($F$52*(INDEX(TabellaPannelli[],MATCH(1,(TabellaPannelli[Pannello]='KlimaExpert ETA EPS'!$C$7)*(TabellaPannelli[Spessore]='KlimaExpert ETA EPS'!$E$7),0),4)*(INDEX(TabellaPannelli[],MATCH(1,(TabellaPannelli[Pannello]='KlimaExpert ETA EPS'!$C$7)*(TabellaPannelli[Spessore]='KlimaExpert ETA EPS'!$E$7),0),3))))</f>
        <v>#N/A</v>
      </c>
      <c r="G64" s="16"/>
      <c r="H64" s="16"/>
      <c r="I64" s="16"/>
      <c r="J64" s="16"/>
    </row>
    <row r="65" spans="1:10" ht="23" customHeight="1" x14ac:dyDescent="0.35">
      <c r="A65" s="32" t="s">
        <v>63</v>
      </c>
      <c r="B65" s="16"/>
      <c r="C65" s="16"/>
      <c r="D65" s="16"/>
      <c r="E65" s="16" t="s">
        <v>11</v>
      </c>
      <c r="F65" s="61" t="e">
        <f>$F$64</f>
        <v>#N/A</v>
      </c>
      <c r="G65" s="61"/>
      <c r="H65" s="16">
        <f>VLOOKUP(A65,TabellaTrasporti[],2,FALSE)</f>
        <v>1.7999999999999999E-2</v>
      </c>
      <c r="I65" s="28" t="e">
        <f>F65*H65</f>
        <v>#N/A</v>
      </c>
      <c r="J65" s="16"/>
    </row>
    <row r="66" spans="1:10" ht="22" customHeight="1" x14ac:dyDescent="0.35">
      <c r="A66" s="17" t="s">
        <v>64</v>
      </c>
      <c r="B66" s="16"/>
      <c r="C66" s="16"/>
      <c r="D66" s="16"/>
      <c r="E66" s="16" t="s">
        <v>11</v>
      </c>
      <c r="F66" s="54">
        <v>0</v>
      </c>
      <c r="G66" s="54"/>
      <c r="H66" s="21">
        <v>1.2</v>
      </c>
      <c r="I66" s="30">
        <f>F66*H66</f>
        <v>0</v>
      </c>
      <c r="J66" s="16"/>
    </row>
    <row r="67" spans="1:10" ht="15" thickBot="1" x14ac:dyDescent="0.4">
      <c r="A67" s="16"/>
      <c r="B67" s="16"/>
      <c r="C67" s="16"/>
      <c r="D67" s="16"/>
      <c r="E67" s="16"/>
      <c r="F67" s="16"/>
      <c r="G67" s="23"/>
      <c r="H67" s="24"/>
      <c r="I67" s="19"/>
      <c r="J67" s="16"/>
    </row>
    <row r="68" spans="1:10" ht="15.5" x14ac:dyDescent="0.35">
      <c r="A68" s="16"/>
      <c r="B68" s="16"/>
      <c r="C68" s="16"/>
      <c r="D68" s="16"/>
      <c r="E68" s="16"/>
      <c r="F68" s="16"/>
      <c r="G68" s="16"/>
      <c r="H68" s="20" t="s">
        <v>38</v>
      </c>
      <c r="I68" s="28" t="e">
        <f>SUM(I65,I66)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20"/>
      <c r="H69" s="18"/>
      <c r="I69" s="16"/>
      <c r="J69" s="16"/>
    </row>
    <row r="70" spans="1:10" ht="15" thickBot="1" x14ac:dyDescent="0.4">
      <c r="A70" s="16"/>
      <c r="B70" s="16"/>
      <c r="C70" s="16"/>
      <c r="D70" s="16"/>
      <c r="E70" s="16"/>
      <c r="F70" s="16"/>
      <c r="G70" s="20"/>
      <c r="H70" s="18"/>
      <c r="I70" s="16"/>
      <c r="J70" s="16"/>
    </row>
    <row r="71" spans="1:10" ht="16" thickBot="1" x14ac:dyDescent="0.4">
      <c r="A71" s="69" t="s">
        <v>68</v>
      </c>
      <c r="B71" s="69"/>
      <c r="C71" s="69"/>
      <c r="D71" s="69"/>
      <c r="E71" s="69"/>
      <c r="F71" s="69"/>
      <c r="G71" s="70"/>
      <c r="H71" s="25">
        <v>0.15</v>
      </c>
      <c r="I71" s="29" t="e">
        <f>(SUM($I$47,$I$60,$I$68))*$H$71</f>
        <v>#N/A</v>
      </c>
      <c r="J71" s="16"/>
    </row>
    <row r="72" spans="1:10" ht="15" thickBot="1" x14ac:dyDescent="0.4">
      <c r="A72" s="14"/>
      <c r="B72" s="14"/>
      <c r="C72" s="14"/>
      <c r="D72" s="14"/>
      <c r="E72" s="14"/>
      <c r="F72" s="14"/>
      <c r="G72" s="14"/>
      <c r="H72" s="14"/>
      <c r="I72" s="16"/>
      <c r="J72" s="16"/>
    </row>
    <row r="73" spans="1:10" ht="16" thickBot="1" x14ac:dyDescent="0.4">
      <c r="A73" s="69" t="s">
        <v>69</v>
      </c>
      <c r="B73" s="69"/>
      <c r="C73" s="69"/>
      <c r="D73" s="69"/>
      <c r="E73" s="69"/>
      <c r="F73" s="69"/>
      <c r="G73" s="70"/>
      <c r="H73" s="25">
        <v>0.1</v>
      </c>
      <c r="I73" s="29" t="e">
        <f>(SUM($I$47,$I$60,$I$68,$I$71))*$H$73</f>
        <v>#N/A</v>
      </c>
      <c r="J73" s="16"/>
    </row>
    <row r="74" spans="1:10" ht="15" thickBot="1" x14ac:dyDescent="0.4">
      <c r="A74" s="14"/>
      <c r="B74" s="14"/>
      <c r="C74" s="14"/>
      <c r="D74" s="14"/>
      <c r="E74" s="14"/>
      <c r="F74" s="14"/>
      <c r="G74" s="26"/>
      <c r="H74" s="26"/>
      <c r="I74" s="16"/>
      <c r="J74" s="16"/>
    </row>
    <row r="75" spans="1:10" ht="24.5" thickBot="1" x14ac:dyDescent="0.4">
      <c r="A75" s="66" t="s">
        <v>41</v>
      </c>
      <c r="B75" s="66"/>
      <c r="C75" s="66"/>
      <c r="D75" s="66"/>
      <c r="E75" s="66"/>
      <c r="F75" s="66"/>
      <c r="G75" s="66"/>
      <c r="H75" s="67"/>
      <c r="I75" s="27" t="e">
        <f>SUM($I$47,$I$60,$I$68,$I$71,$I$73)</f>
        <v>#N/A</v>
      </c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ht="41" customHeight="1" x14ac:dyDescent="0.35">
      <c r="A78" s="68" t="s">
        <v>159</v>
      </c>
      <c r="B78" s="68"/>
      <c r="C78" s="68"/>
      <c r="D78" s="68"/>
      <c r="E78" s="68"/>
      <c r="F78" s="68"/>
      <c r="G78" s="68"/>
      <c r="H78" s="68"/>
      <c r="I78" s="68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</row>
  </sheetData>
  <sheetProtection algorithmName="SHA-512" hashValue="MRjKOrn0dDDZ5NRBY/W338rw8+7hN3SIxBqSBM3Wa9A0yUqZtDRlZxZRuAr+ILWJSaEzkmwnhsAg7WQm6GFBrQ==" saltValue="g1dw/VetczDgVfo0Fqm5iQ==" spinCount="100000" sheet="1" objects="1" scenarios="1"/>
  <mergeCells count="66">
    <mergeCell ref="I6:J6"/>
    <mergeCell ref="G7:H8"/>
    <mergeCell ref="E7:F8"/>
    <mergeCell ref="C7:D8"/>
    <mergeCell ref="A1:J1"/>
    <mergeCell ref="A2:J3"/>
    <mergeCell ref="A4:J5"/>
    <mergeCell ref="A7:B8"/>
    <mergeCell ref="A6:B6"/>
    <mergeCell ref="C6:D6"/>
    <mergeCell ref="E6:F6"/>
    <mergeCell ref="G6:H6"/>
    <mergeCell ref="I7:I8"/>
    <mergeCell ref="C16:D16"/>
    <mergeCell ref="E16:F16"/>
    <mergeCell ref="A16:B16"/>
    <mergeCell ref="A17:B18"/>
    <mergeCell ref="C17:D18"/>
    <mergeCell ref="E17:F18"/>
    <mergeCell ref="E12:F13"/>
    <mergeCell ref="C12:D13"/>
    <mergeCell ref="A12:B13"/>
    <mergeCell ref="E11:F11"/>
    <mergeCell ref="C11:D11"/>
    <mergeCell ref="F39:G39"/>
    <mergeCell ref="F42:G42"/>
    <mergeCell ref="F45:G45"/>
    <mergeCell ref="F51:G51"/>
    <mergeCell ref="G9:J18"/>
    <mergeCell ref="B24:F24"/>
    <mergeCell ref="A29:H29"/>
    <mergeCell ref="A32:H32"/>
    <mergeCell ref="A35:H35"/>
    <mergeCell ref="A38:H38"/>
    <mergeCell ref="A25:B25"/>
    <mergeCell ref="F25:G25"/>
    <mergeCell ref="F30:G30"/>
    <mergeCell ref="F33:G33"/>
    <mergeCell ref="F36:G36"/>
    <mergeCell ref="A11:B11"/>
    <mergeCell ref="F56:G56"/>
    <mergeCell ref="F57:G57"/>
    <mergeCell ref="F58:G58"/>
    <mergeCell ref="A54:D54"/>
    <mergeCell ref="F54:G54"/>
    <mergeCell ref="F66:G66"/>
    <mergeCell ref="A75:H75"/>
    <mergeCell ref="A78:I78"/>
    <mergeCell ref="A71:G71"/>
    <mergeCell ref="A73:G73"/>
    <mergeCell ref="A53:D53"/>
    <mergeCell ref="F53:G53"/>
    <mergeCell ref="A20:B20"/>
    <mergeCell ref="A21:B22"/>
    <mergeCell ref="F65:G65"/>
    <mergeCell ref="F52:G52"/>
    <mergeCell ref="A41:H41"/>
    <mergeCell ref="A44:H44"/>
    <mergeCell ref="A51:D51"/>
    <mergeCell ref="A52:D52"/>
    <mergeCell ref="A55:D55"/>
    <mergeCell ref="A56:D56"/>
    <mergeCell ref="A57:D57"/>
    <mergeCell ref="A58:D58"/>
    <mergeCell ref="A61:H61"/>
    <mergeCell ref="F55:G55"/>
  </mergeCells>
  <conditionalFormatting sqref="A61:H61">
    <cfRule type="expression" dxfId="88" priority="1">
      <formula>$C$7="Klima Air Black"</formula>
    </cfRule>
    <cfRule type="expression" dxfId="87" priority="2">
      <formula>$C$7=""</formula>
    </cfRule>
    <cfRule type="expression" dxfId="86" priority="3">
      <formula>$C$7="Klima Airtech"</formula>
    </cfRule>
    <cfRule type="expression" dxfId="85" priority="4">
      <formula>$C$7="Klima Airplus"</formula>
    </cfRule>
    <cfRule type="expression" dxfId="84" priority="5">
      <formula>$C$7="Klima Air"</formula>
    </cfRule>
  </conditionalFormatting>
  <dataValidations count="12">
    <dataValidation type="list" allowBlank="1" showInputMessage="1" showErrorMessage="1" sqref="A7:B8" xr:uid="{00000000-0002-0000-0000-000000000000}">
      <formula1>AdeRas</formula1>
    </dataValidation>
    <dataValidation type="list" allowBlank="1" showInputMessage="1" showErrorMessage="1" sqref="C7:D8" xr:uid="{00000000-0002-0000-0000-000001000000}">
      <formula1>Pannello</formula1>
    </dataValidation>
    <dataValidation type="list" allowBlank="1" showInputMessage="1" showErrorMessage="1" sqref="I7" xr:uid="{00000000-0002-0000-0000-000002000000}">
      <formula1>Tasselli</formula1>
    </dataValidation>
    <dataValidation type="list" allowBlank="1" showInputMessage="1" showErrorMessage="1" sqref="C12:D13" xr:uid="{00000000-0002-0000-0000-000003000000}">
      <formula1>Numerotasselli</formula1>
    </dataValidation>
    <dataValidation type="list" allowBlank="1" showInputMessage="1" showErrorMessage="1" sqref="E12:F13" xr:uid="{00000000-0002-0000-0000-000004000000}">
      <formula1>Rete</formula1>
    </dataValidation>
    <dataValidation type="list" allowBlank="1" showInputMessage="1" showErrorMessage="1" sqref="A17:B18" xr:uid="{00000000-0002-0000-0000-000005000000}">
      <formula1>Fondo</formula1>
    </dataValidation>
    <dataValidation type="list" allowBlank="1" showInputMessage="1" showErrorMessage="1" sqref="C17:D18" xr:uid="{00000000-0002-0000-0000-000006000000}">
      <formula1>Intonachino</formula1>
    </dataValidation>
    <dataValidation type="list" allowBlank="1" showInputMessage="1" showErrorMessage="1" sqref="A21:B22" xr:uid="{00000000-0002-0000-0000-000007000000}">
      <formula1>Operaio</formula1>
    </dataValidation>
    <dataValidation type="list" allowBlank="1" showInputMessage="1" showErrorMessage="1" sqref="E7:F8" xr:uid="{00000000-0002-0000-0000-000008000000}">
      <formula1>INDIRECT($C$9)</formula1>
    </dataValidation>
    <dataValidation type="list" allowBlank="1" showInputMessage="1" showErrorMessage="1" sqref="A12" xr:uid="{00000000-0002-0000-0000-000009000000}">
      <formula1>INDIRECT($F$9)</formula1>
    </dataValidation>
    <dataValidation type="list" allowBlank="1" showInputMessage="1" showErrorMessage="1" sqref="E17:F18" xr:uid="{00000000-0002-0000-0000-00000A000000}">
      <formula1>INDIRECT($A$19)</formula1>
    </dataValidation>
    <dataValidation type="list" allowBlank="1" showInputMessage="1" showErrorMessage="1" sqref="G7:H8" xr:uid="{BFD0CEB6-B78D-4099-BAFB-04E489011B99}">
      <formula1>RasEPS</formula1>
    </dataValidation>
  </dataValidations>
  <pageMargins left="0.7" right="0.7" top="0.75" bottom="0.75" header="0.3" footer="0.3"/>
  <pageSetup paperSize="9" orientation="portrait" r:id="rId1"/>
  <headerFooter>
    <oddHeader>&amp;R&amp;"-,Corsivo grassetto"Rev. 10.24</oddHeader>
    <oddFooter>&amp;L&amp;9* I prezzi unitari della manodopera sono tratti dal prezziario DEI (2024). I prezzi dei prodotti Kerakoll sono aggiornati al listino 2024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4"/>
  <sheetViews>
    <sheetView view="pageLayout" zoomScaleNormal="100" workbookViewId="0">
      <selection activeCell="A7" sqref="A7:B8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1" ht="18.5" customHeight="1" x14ac:dyDescent="0.35">
      <c r="A1" s="90" t="s">
        <v>70</v>
      </c>
      <c r="B1" s="91"/>
      <c r="C1" s="91"/>
      <c r="D1" s="91"/>
      <c r="E1" s="91"/>
      <c r="F1" s="91"/>
      <c r="G1" s="91"/>
      <c r="H1" s="91"/>
      <c r="I1" s="91"/>
      <c r="J1" s="92"/>
    </row>
    <row r="2" spans="1:11" ht="14.5" customHeight="1" x14ac:dyDescent="0.35">
      <c r="A2" s="93" t="s">
        <v>164</v>
      </c>
      <c r="B2" s="94"/>
      <c r="C2" s="94"/>
      <c r="D2" s="94"/>
      <c r="E2" s="94"/>
      <c r="F2" s="94"/>
      <c r="G2" s="94"/>
      <c r="H2" s="94"/>
      <c r="I2" s="94"/>
      <c r="J2" s="95"/>
    </row>
    <row r="3" spans="1:11" ht="23.5" customHeight="1" thickBot="1" x14ac:dyDescent="0.4">
      <c r="A3" s="93"/>
      <c r="B3" s="94"/>
      <c r="C3" s="94"/>
      <c r="D3" s="94"/>
      <c r="E3" s="94"/>
      <c r="F3" s="94"/>
      <c r="G3" s="94"/>
      <c r="H3" s="94"/>
      <c r="I3" s="94"/>
      <c r="J3" s="95"/>
    </row>
    <row r="4" spans="1:11" ht="14.5" customHeight="1" x14ac:dyDescent="0.35">
      <c r="A4" s="96" t="s">
        <v>91</v>
      </c>
      <c r="B4" s="97"/>
      <c r="C4" s="97"/>
      <c r="D4" s="97"/>
      <c r="E4" s="97"/>
      <c r="F4" s="97"/>
      <c r="G4" s="97"/>
      <c r="H4" s="97"/>
      <c r="I4" s="97"/>
      <c r="J4" s="98"/>
    </row>
    <row r="5" spans="1:11" ht="15" thickBot="1" x14ac:dyDescent="0.4">
      <c r="A5" s="99"/>
      <c r="B5" s="100"/>
      <c r="C5" s="100"/>
      <c r="D5" s="100"/>
      <c r="E5" s="100"/>
      <c r="F5" s="100"/>
      <c r="G5" s="103"/>
      <c r="H5" s="103"/>
      <c r="I5" s="103"/>
      <c r="J5" s="104"/>
    </row>
    <row r="6" spans="1:11" ht="15" thickBot="1" x14ac:dyDescent="0.4">
      <c r="A6" s="55" t="s">
        <v>192</v>
      </c>
      <c r="B6" s="56"/>
      <c r="C6" s="55" t="s">
        <v>16</v>
      </c>
      <c r="D6" s="56"/>
      <c r="E6" s="55" t="s">
        <v>92</v>
      </c>
      <c r="F6" s="56"/>
      <c r="G6" s="105"/>
      <c r="H6" s="106"/>
      <c r="I6" s="106"/>
      <c r="J6" s="107"/>
    </row>
    <row r="7" spans="1:11" ht="14.5" customHeight="1" x14ac:dyDescent="0.35">
      <c r="A7" s="57"/>
      <c r="B7" s="58"/>
      <c r="C7" s="57"/>
      <c r="D7" s="58"/>
      <c r="E7" s="57"/>
      <c r="F7" s="58"/>
      <c r="G7" s="108"/>
      <c r="H7" s="109"/>
      <c r="I7" s="109"/>
      <c r="J7" s="102"/>
    </row>
    <row r="8" spans="1:11" ht="15" thickBot="1" x14ac:dyDescent="0.4">
      <c r="A8" s="59"/>
      <c r="B8" s="60"/>
      <c r="C8" s="59"/>
      <c r="D8" s="60"/>
      <c r="E8" s="59"/>
      <c r="F8" s="60"/>
      <c r="G8" s="108"/>
      <c r="H8" s="109"/>
      <c r="I8" s="110"/>
      <c r="J8" s="102"/>
      <c r="K8" s="52"/>
    </row>
    <row r="9" spans="1:11" x14ac:dyDescent="0.35">
      <c r="A9" s="16"/>
      <c r="B9" s="16"/>
      <c r="C9" s="31" t="str">
        <f>IF($C$7="","",IF($C$7="Klima Air","Spannello_1",IF($C$7="Klima Air (Cont.)","Spannello_2",IF($C$7="Klima Air (Isole)","Spannello_3",IF($C$7="Klima Airplus","Spannello_4",IF($C$7="Klima Airtech","SpannelloSenzaTasselli",))))))</f>
        <v/>
      </c>
      <c r="D9" s="31"/>
      <c r="E9" s="31"/>
      <c r="F9" s="31" t="str">
        <f>IF($G$7="","",IF($G$7="Percussione Nylon","Ltassello_1",IF($G$7="Percussione Acciaio/Nylon","Ltassello_2",IF($G$7="Avvitabile Acciaio","Ltassello_3",))))</f>
        <v/>
      </c>
      <c r="G9" s="75"/>
      <c r="H9" s="76"/>
      <c r="I9" s="76"/>
      <c r="J9" s="77"/>
    </row>
    <row r="10" spans="1:11" ht="15" thickBot="1" x14ac:dyDescent="0.4">
      <c r="A10" s="16"/>
      <c r="B10" s="16"/>
      <c r="C10" s="31"/>
      <c r="D10" s="31" t="str">
        <f>IF($C$7="","",IF($C$7="Klima Air","Air_img",IF($C$7="Klima Air (Cont.)","Air_img",IF($C$7="Klima Air (Isole)","Air_img",IF($C$7="Klima Airplus","Airplus_img",IF($C$7="Klima Airtech","Airtech_img",))))))</f>
        <v/>
      </c>
      <c r="E10" s="31"/>
      <c r="F10" s="31"/>
      <c r="G10" s="75"/>
      <c r="H10" s="76"/>
      <c r="I10" s="76"/>
      <c r="J10" s="77"/>
    </row>
    <row r="11" spans="1:11" ht="15" thickBot="1" x14ac:dyDescent="0.4">
      <c r="A11" s="55" t="s">
        <v>193</v>
      </c>
      <c r="B11" s="56"/>
      <c r="C11" s="55" t="s">
        <v>14</v>
      </c>
      <c r="D11" s="56"/>
      <c r="E11" s="55" t="s">
        <v>15</v>
      </c>
      <c r="F11" s="87"/>
      <c r="G11" s="75"/>
      <c r="H11" s="76"/>
      <c r="I11" s="76"/>
      <c r="J11" s="77"/>
    </row>
    <row r="12" spans="1:11" x14ac:dyDescent="0.35">
      <c r="A12" s="57"/>
      <c r="B12" s="58"/>
      <c r="C12" s="57"/>
      <c r="D12" s="58"/>
      <c r="E12" s="57"/>
      <c r="F12" s="88"/>
      <c r="G12" s="75"/>
      <c r="H12" s="76"/>
      <c r="I12" s="76"/>
      <c r="J12" s="77"/>
    </row>
    <row r="13" spans="1:11" ht="15" thickBot="1" x14ac:dyDescent="0.4">
      <c r="A13" s="59"/>
      <c r="B13" s="60"/>
      <c r="C13" s="59"/>
      <c r="D13" s="60"/>
      <c r="E13" s="59"/>
      <c r="F13" s="89"/>
      <c r="G13" s="75"/>
      <c r="H13" s="76"/>
      <c r="I13" s="76"/>
      <c r="J13" s="77"/>
    </row>
    <row r="14" spans="1:11" x14ac:dyDescent="0.35">
      <c r="A14" s="16"/>
      <c r="B14" s="16"/>
      <c r="C14" s="16"/>
      <c r="D14" s="16"/>
      <c r="E14" s="16"/>
      <c r="F14" s="16"/>
      <c r="G14" s="75"/>
      <c r="H14" s="76"/>
      <c r="I14" s="76"/>
      <c r="J14" s="77"/>
    </row>
    <row r="15" spans="1:11" ht="15" thickBot="1" x14ac:dyDescent="0.4">
      <c r="A15" s="16"/>
      <c r="B15" s="16"/>
      <c r="C15" s="16"/>
      <c r="D15" s="16"/>
      <c r="E15" s="16"/>
      <c r="F15" s="16"/>
      <c r="G15" s="75"/>
      <c r="H15" s="76"/>
      <c r="I15" s="76"/>
      <c r="J15" s="77"/>
    </row>
    <row r="16" spans="1:11" ht="30" customHeight="1" thickBot="1" x14ac:dyDescent="0.4">
      <c r="A16" s="55" t="s">
        <v>17</v>
      </c>
      <c r="B16" s="56"/>
      <c r="C16" s="85" t="s">
        <v>96</v>
      </c>
      <c r="D16" s="86"/>
      <c r="E16" s="55" t="s">
        <v>18</v>
      </c>
      <c r="F16" s="87"/>
      <c r="G16" s="75"/>
      <c r="H16" s="76"/>
      <c r="I16" s="76"/>
      <c r="J16" s="77"/>
    </row>
    <row r="17" spans="1:10" x14ac:dyDescent="0.35">
      <c r="A17" s="57"/>
      <c r="B17" s="58"/>
      <c r="C17" s="57"/>
      <c r="D17" s="58"/>
      <c r="E17" s="57"/>
      <c r="F17" s="88"/>
      <c r="G17" s="75"/>
      <c r="H17" s="76"/>
      <c r="I17" s="76"/>
      <c r="J17" s="77"/>
    </row>
    <row r="18" spans="1:10" ht="15" thickBot="1" x14ac:dyDescent="0.4">
      <c r="A18" s="59"/>
      <c r="B18" s="60"/>
      <c r="C18" s="59"/>
      <c r="D18" s="60"/>
      <c r="E18" s="59"/>
      <c r="F18" s="89"/>
      <c r="G18" s="78"/>
      <c r="H18" s="79"/>
      <c r="I18" s="79"/>
      <c r="J18" s="80"/>
    </row>
    <row r="19" spans="1:10" x14ac:dyDescent="0.35">
      <c r="A19" s="31" t="str">
        <f>IF($A$17="","",IF($A$17="Kerakover Kompact New (Fine)","FasciaSolar",IF($A$17="Kerakover Kompact New (Medio)","FasciaSolar",IF($A$17="Kerakover Silox Finish 1,0","FasciaSolar",IF($A$17="Kerakover Silox Finish 1,2","FasciaSolar",IF($A$17="Kerakover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15" thickBot="1" x14ac:dyDescent="0.4">
      <c r="A20" s="4"/>
      <c r="B20" s="4"/>
      <c r="C20" s="4"/>
      <c r="D20" s="4"/>
      <c r="E20" s="4"/>
      <c r="F20" s="4"/>
      <c r="G20" s="4"/>
      <c r="H20" s="4"/>
      <c r="I20" s="16"/>
      <c r="J20" s="16"/>
    </row>
    <row r="21" spans="1:10" ht="16" thickBot="1" x14ac:dyDescent="0.4">
      <c r="A21" s="5"/>
      <c r="B21" s="81" t="s">
        <v>67</v>
      </c>
      <c r="C21" s="82"/>
      <c r="D21" s="82"/>
      <c r="E21" s="82"/>
      <c r="F21" s="82"/>
      <c r="G21" s="4"/>
      <c r="H21" s="4"/>
      <c r="J21" s="16"/>
    </row>
    <row r="22" spans="1:10" s="36" customFormat="1" ht="43.5" customHeight="1" x14ac:dyDescent="0.35">
      <c r="A22" s="83" t="s">
        <v>0</v>
      </c>
      <c r="B22" s="83"/>
      <c r="C22" s="15"/>
      <c r="D22" s="15"/>
      <c r="E22" s="15" t="s">
        <v>132</v>
      </c>
      <c r="F22" s="83" t="s">
        <v>1</v>
      </c>
      <c r="G22" s="83"/>
      <c r="H22" s="15" t="s">
        <v>39</v>
      </c>
      <c r="I22" s="15" t="s">
        <v>2</v>
      </c>
      <c r="J22" s="35"/>
    </row>
    <row r="23" spans="1:10" x14ac:dyDescent="0.35">
      <c r="A23" s="16"/>
      <c r="B23" s="16"/>
      <c r="C23" s="16"/>
      <c r="D23" s="16"/>
      <c r="E23" s="16"/>
      <c r="F23" s="16"/>
      <c r="G23" s="16"/>
      <c r="H23" s="16"/>
      <c r="I23" s="16"/>
      <c r="J23" s="16"/>
    </row>
    <row r="24" spans="1:10" x14ac:dyDescent="0.35">
      <c r="A24" s="17" t="s">
        <v>4</v>
      </c>
      <c r="B24" s="16"/>
      <c r="C24" s="16"/>
      <c r="D24" s="16"/>
      <c r="E24" s="16"/>
      <c r="F24" s="16"/>
      <c r="G24" s="16"/>
      <c r="H24" s="16"/>
      <c r="I24" s="16"/>
      <c r="J24" s="16"/>
    </row>
    <row r="25" spans="1:10" x14ac:dyDescent="0.35">
      <c r="A25" s="17"/>
      <c r="B25" s="16"/>
      <c r="C25" s="16"/>
      <c r="D25" s="16"/>
      <c r="E25" s="16"/>
      <c r="F25" s="16"/>
      <c r="G25" s="16"/>
      <c r="H25" s="16"/>
      <c r="I25" s="16"/>
      <c r="J25" s="16"/>
    </row>
    <row r="26" spans="1:10" x14ac:dyDescent="0.35">
      <c r="A26" s="62" t="s">
        <v>5</v>
      </c>
      <c r="B26" s="62"/>
      <c r="C26" s="62"/>
      <c r="D26" s="62"/>
      <c r="E26" s="62"/>
      <c r="F26" s="62"/>
      <c r="G26" s="62"/>
      <c r="H26" s="62"/>
      <c r="I26" s="16"/>
      <c r="J26" s="16"/>
    </row>
    <row r="27" spans="1:10" ht="16.5" x14ac:dyDescent="0.35">
      <c r="A27" s="16" t="str">
        <f>CONCATENATE($E$16," ",$E$17)</f>
        <v xml:space="preserve">Operaio </v>
      </c>
      <c r="B27" s="16"/>
      <c r="C27" s="16"/>
      <c r="D27" s="16"/>
      <c r="E27" s="16" t="s">
        <v>3</v>
      </c>
      <c r="F27" s="54">
        <v>0.2</v>
      </c>
      <c r="G27" s="54"/>
      <c r="H27" s="18" t="e">
        <f>VLOOKUP($E$17,TabellaOperaio[[Tipologia]:[€/h]],2,FALSE)</f>
        <v>#N/A</v>
      </c>
      <c r="I27" s="28" t="e">
        <f>F27*H27</f>
        <v>#N/A</v>
      </c>
      <c r="J27" s="16"/>
    </row>
    <row r="28" spans="1:10" x14ac:dyDescent="0.35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62" t="s">
        <v>137</v>
      </c>
      <c r="B29" s="62"/>
      <c r="C29" s="62"/>
      <c r="D29" s="62"/>
      <c r="E29" s="62"/>
      <c r="F29" s="62"/>
      <c r="G29" s="62"/>
      <c r="H29" s="62"/>
      <c r="I29" s="16"/>
      <c r="J29" s="16"/>
    </row>
    <row r="30" spans="1:10" ht="16.5" x14ac:dyDescent="0.35">
      <c r="A30" s="16" t="str">
        <f>CONCATENATE($E$16," ",$E$17)</f>
        <v xml:space="preserve">Operaio </v>
      </c>
      <c r="B30" s="16"/>
      <c r="C30" s="16"/>
      <c r="D30" s="16"/>
      <c r="E30" s="16" t="s">
        <v>3</v>
      </c>
      <c r="F30" s="54">
        <v>0.2</v>
      </c>
      <c r="G30" s="54"/>
      <c r="H30" s="18" t="e">
        <f>VLOOKUP($E$17,TabellaOperaio[[Tipologia]:[€/h]],2,FALSE)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8"/>
      <c r="H31" s="18"/>
      <c r="I31" s="16"/>
      <c r="J31" s="16"/>
    </row>
    <row r="32" spans="1:10" ht="30.5" customHeight="1" x14ac:dyDescent="0.35">
      <c r="A32" s="53" t="s">
        <v>138</v>
      </c>
      <c r="B32" s="53"/>
      <c r="C32" s="53"/>
      <c r="D32" s="53"/>
      <c r="E32" s="53"/>
      <c r="F32" s="53"/>
      <c r="G32" s="53"/>
      <c r="H32" s="53"/>
      <c r="I32" s="16"/>
      <c r="J32" s="16"/>
    </row>
    <row r="33" spans="1:10" ht="16.5" x14ac:dyDescent="0.35">
      <c r="A33" s="16" t="str">
        <f>CONCATENATE($E$16," ",$E$17)</f>
        <v xml:space="preserve">Operaio </v>
      </c>
      <c r="B33" s="16"/>
      <c r="C33" s="16"/>
      <c r="D33" s="16"/>
      <c r="E33" s="16" t="s">
        <v>3</v>
      </c>
      <c r="F33" s="54">
        <v>0.2</v>
      </c>
      <c r="G33" s="54"/>
      <c r="H33" s="18" t="e">
        <f>VLOOKUP($E$17,TabellaOperaio[[Tipologia]:[€/h]],2,FALSE)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62" t="s">
        <v>139</v>
      </c>
      <c r="B35" s="62"/>
      <c r="C35" s="62"/>
      <c r="D35" s="62"/>
      <c r="E35" s="62"/>
      <c r="F35" s="62"/>
      <c r="G35" s="62"/>
      <c r="H35" s="62"/>
      <c r="I35" s="16"/>
      <c r="J35" s="16"/>
    </row>
    <row r="36" spans="1:10" ht="16.5" x14ac:dyDescent="0.35">
      <c r="A36" s="16" t="str">
        <f>CONCATENATE($E$16," ",$E$17)</f>
        <v xml:space="preserve">Operaio </v>
      </c>
      <c r="B36" s="16"/>
      <c r="C36" s="16"/>
      <c r="D36" s="16"/>
      <c r="E36" s="16" t="s">
        <v>3</v>
      </c>
      <c r="F36" s="54">
        <v>0.15</v>
      </c>
      <c r="G36" s="54"/>
      <c r="H36" s="18" t="e">
        <f>VLOOKUP($E$17,TabellaOperaio[[Tipologia]:[€/h]],2,FALSE)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6"/>
      <c r="H37" s="16"/>
      <c r="I37" s="16"/>
      <c r="J37" s="16"/>
    </row>
    <row r="38" spans="1:10" x14ac:dyDescent="0.35">
      <c r="A38" s="62" t="s">
        <v>140</v>
      </c>
      <c r="B38" s="62"/>
      <c r="C38" s="62"/>
      <c r="D38" s="62"/>
      <c r="E38" s="62"/>
      <c r="F38" s="62"/>
      <c r="G38" s="62"/>
      <c r="H38" s="62"/>
      <c r="I38" s="16"/>
      <c r="J38" s="16"/>
    </row>
    <row r="39" spans="1:10" ht="16.5" x14ac:dyDescent="0.35">
      <c r="A39" s="16" t="str">
        <f>CONCATENATE($E$16," ",$E$17)</f>
        <v xml:space="preserve">Operaio </v>
      </c>
      <c r="B39" s="16"/>
      <c r="C39" s="16"/>
      <c r="D39" s="16"/>
      <c r="E39" s="16" t="s">
        <v>3</v>
      </c>
      <c r="F39" s="54">
        <v>0.15</v>
      </c>
      <c r="G39" s="54"/>
      <c r="H39" s="18" t="e">
        <f>VLOOKUP($E$17,TabellaOperaio[[Tipologia]:[€/h]],2,FALSE)</f>
        <v>#N/A</v>
      </c>
      <c r="I39" s="28" t="e">
        <f>F39*H39</f>
        <v>#N/A</v>
      </c>
      <c r="J39" s="16"/>
    </row>
    <row r="40" spans="1:10" ht="15" thickBot="1" x14ac:dyDescent="0.4">
      <c r="A40" s="16"/>
      <c r="B40" s="16"/>
      <c r="C40" s="16"/>
      <c r="D40" s="16"/>
      <c r="E40" s="16"/>
      <c r="F40" s="16"/>
      <c r="G40" s="19"/>
      <c r="H40" s="19"/>
      <c r="I40" s="19"/>
      <c r="J40" s="16"/>
    </row>
    <row r="41" spans="1:10" ht="15.5" x14ac:dyDescent="0.35">
      <c r="A41" s="16"/>
      <c r="B41" s="16"/>
      <c r="C41" s="16"/>
      <c r="D41" s="16"/>
      <c r="E41" s="16"/>
      <c r="F41" s="16"/>
      <c r="G41" s="16"/>
      <c r="H41" s="20" t="s">
        <v>34</v>
      </c>
      <c r="I41" s="28" t="e">
        <f>SUM($I$27,$I$30,$I$33,$I$36,$I$39)</f>
        <v>#N/A</v>
      </c>
      <c r="J41" s="16"/>
    </row>
    <row r="42" spans="1:10" x14ac:dyDescent="0.35">
      <c r="A42" s="16"/>
      <c r="B42" s="16"/>
      <c r="C42" s="16"/>
      <c r="D42" s="16"/>
      <c r="E42" s="16"/>
      <c r="F42" s="16"/>
      <c r="G42" s="16"/>
      <c r="H42" s="16"/>
      <c r="I42" s="16"/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17" t="s">
        <v>10</v>
      </c>
      <c r="B44" s="16"/>
      <c r="C44" s="16"/>
      <c r="D44" s="16"/>
      <c r="E44" s="16"/>
      <c r="F44" s="16"/>
      <c r="G44" s="16"/>
      <c r="H44" s="16"/>
      <c r="I44" s="16"/>
      <c r="J44" s="16"/>
    </row>
    <row r="45" spans="1:10" ht="36.5" customHeight="1" x14ac:dyDescent="0.35">
      <c r="A45" s="53" t="str">
        <f>CONCATENATE($A$6," ",$A$7)</f>
        <v xml:space="preserve">Adesivo </v>
      </c>
      <c r="B45" s="53"/>
      <c r="C45" s="53"/>
      <c r="D45" s="53"/>
      <c r="E45" s="16" t="s">
        <v>11</v>
      </c>
      <c r="F45" s="54">
        <v>4</v>
      </c>
      <c r="G45" s="54"/>
      <c r="H45" s="21" t="e">
        <f>VLOOKUP($A$7,TabellaAdesivoRasante[],2,FALSE)</f>
        <v>#N/A</v>
      </c>
      <c r="I45" s="28" t="e">
        <f>F45*H45</f>
        <v>#N/A</v>
      </c>
      <c r="J45" s="16"/>
    </row>
    <row r="46" spans="1:10" ht="33.5" customHeight="1" x14ac:dyDescent="0.35">
      <c r="A46" s="53" t="str">
        <f>CONCATENATE($C$6," ",$C$7," ",$E$7)</f>
        <v xml:space="preserve">Pannello  </v>
      </c>
      <c r="B46" s="53"/>
      <c r="C46" s="53"/>
      <c r="D46" s="53"/>
      <c r="E46" s="16" t="s">
        <v>12</v>
      </c>
      <c r="F46" s="54">
        <v>1</v>
      </c>
      <c r="G46" s="54"/>
      <c r="H46" s="21" t="e">
        <f t="array" ref="H46">INDEX(TabellaPannelli[],MATCH(1,(TabellaPannelli[Pannello]='KlimaExpert ETA Senza Tasselli'!$C$7)*(TabellaPannelli[Spessore]='KlimaExpert ETA Senza Tasselli'!$E$7),0),5)</f>
        <v>#N/A</v>
      </c>
      <c r="I46" s="28" t="e">
        <f>F46*H46</f>
        <v>#N/A</v>
      </c>
      <c r="J46" s="16"/>
    </row>
    <row r="47" spans="1:10" ht="33.5" customHeight="1" x14ac:dyDescent="0.35">
      <c r="A47" s="53" t="str">
        <f>CONCATENATE($A$11," ",$A$12)</f>
        <v xml:space="preserve">Rasante </v>
      </c>
      <c r="B47" s="53"/>
      <c r="C47" s="53"/>
      <c r="D47" s="53"/>
      <c r="E47" s="16" t="s">
        <v>11</v>
      </c>
      <c r="F47" s="54">
        <v>6</v>
      </c>
      <c r="G47" s="54"/>
      <c r="H47" s="21" t="e">
        <f>VLOOKUP($A$12,TabellaAdesivoRasante[],2,FALSE)</f>
        <v>#N/A</v>
      </c>
      <c r="I47" s="28" t="e">
        <f>F47*H47</f>
        <v>#N/A</v>
      </c>
      <c r="J47" s="16"/>
    </row>
    <row r="48" spans="1:10" ht="27" customHeight="1" x14ac:dyDescent="0.35">
      <c r="A48" s="53" t="s">
        <v>37</v>
      </c>
      <c r="B48" s="53"/>
      <c r="C48" s="53"/>
      <c r="D48" s="53"/>
      <c r="E48" s="22" t="s">
        <v>59</v>
      </c>
      <c r="F48" s="65" t="s">
        <v>59</v>
      </c>
      <c r="G48" s="65"/>
      <c r="H48" s="22" t="s">
        <v>59</v>
      </c>
      <c r="I48" s="28">
        <f>ACCESSORI!$B$12</f>
        <v>3.2055000000000007</v>
      </c>
      <c r="J48" s="16"/>
    </row>
    <row r="49" spans="1:10" ht="31.5" customHeight="1" x14ac:dyDescent="0.35">
      <c r="A49" s="53" t="str">
        <f>CONCATENATE($C$11," ",$C$12)</f>
        <v xml:space="preserve">Rete </v>
      </c>
      <c r="B49" s="53"/>
      <c r="C49" s="53"/>
      <c r="D49" s="53"/>
      <c r="E49" s="16" t="s">
        <v>12</v>
      </c>
      <c r="F49" s="54">
        <v>1.1000000000000001</v>
      </c>
      <c r="G49" s="54"/>
      <c r="H49" s="21" t="e">
        <f>VLOOKUP($C$12,TabellaReti[],3,FALSE)</f>
        <v>#N/A</v>
      </c>
      <c r="I49" s="28" t="e">
        <f>F49*H49</f>
        <v>#N/A</v>
      </c>
      <c r="J49" s="16"/>
    </row>
    <row r="50" spans="1:10" ht="30" customHeight="1" x14ac:dyDescent="0.35">
      <c r="A50" s="53" t="str">
        <f>CONCATENATE($E$11," ",$E$12)</f>
        <v xml:space="preserve">Fondo </v>
      </c>
      <c r="B50" s="53"/>
      <c r="C50" s="53"/>
      <c r="D50" s="53"/>
      <c r="E50" s="16" t="s">
        <v>29</v>
      </c>
      <c r="F50" s="54">
        <v>0.2</v>
      </c>
      <c r="G50" s="54"/>
      <c r="H50" s="21" t="e">
        <f>VLOOKUP($E$12,TabellaFondo[],3,FALSE)</f>
        <v>#N/A</v>
      </c>
      <c r="I50" s="28" t="e">
        <f>F50*H50</f>
        <v>#N/A</v>
      </c>
      <c r="J50" s="16"/>
    </row>
    <row r="51" spans="1:10" ht="29.5" customHeight="1" x14ac:dyDescent="0.35">
      <c r="A51" s="53" t="str">
        <f>CONCATENATE($A$16," ",$A$17," ",$C$17)</f>
        <v xml:space="preserve">Intonachino  </v>
      </c>
      <c r="B51" s="53"/>
      <c r="C51" s="53"/>
      <c r="D51" s="53"/>
      <c r="E51" s="16" t="s">
        <v>11</v>
      </c>
      <c r="F51" s="71" t="e">
        <f>$F$52</f>
        <v>#N/A</v>
      </c>
      <c r="G51" s="71"/>
      <c r="H51" s="21" t="e">
        <f t="array" ref="H51">INDEX(TabellaIntonachino[],MATCH(1,(TabellaIntonachino[Intonachino]='KlimaExpert ETA Senza Tasselli'!$A$17)*(TabellaIntonachino[Fascia Colore]='KlimaExpert ETA Senza Tasselli'!$C$17),0),4)</f>
        <v>#N/A</v>
      </c>
      <c r="I51" s="28" t="e">
        <f>F51*H51</f>
        <v>#N/A</v>
      </c>
      <c r="J51" s="16"/>
    </row>
    <row r="52" spans="1:10" ht="15" thickBot="1" x14ac:dyDescent="0.4">
      <c r="A52" s="6"/>
      <c r="B52" s="6"/>
      <c r="C52" s="6"/>
      <c r="D52" s="6"/>
      <c r="E52" s="16"/>
      <c r="F52" s="31" t="e">
        <f t="array" ref="F52">INDEX(TabellaIntonachino[],MATCH(1,(TabellaIntonachino[Intonachino]='KlimaExpert ETA Senza Tasselli'!$A$17)*(TabellaIntonachino[Fascia Colore]='KlimaExpert ETA Senza Tasselli'!$C$17),0),3)</f>
        <v>#N/A</v>
      </c>
      <c r="G52" s="23"/>
      <c r="H52" s="24"/>
      <c r="I52" s="19"/>
      <c r="J52" s="16"/>
    </row>
    <row r="53" spans="1:10" ht="15.5" x14ac:dyDescent="0.35">
      <c r="A53" s="6"/>
      <c r="B53" s="6"/>
      <c r="C53" s="6"/>
      <c r="D53" s="6"/>
      <c r="E53" s="16"/>
      <c r="F53" s="16"/>
      <c r="G53" s="16"/>
      <c r="H53" s="20" t="s">
        <v>35</v>
      </c>
      <c r="I53" s="28" t="e">
        <f>SUM($I$45,$I$46,$I$48,$I$49,$I$50,$I$51)</f>
        <v>#N/A</v>
      </c>
      <c r="J53" s="16"/>
    </row>
    <row r="54" spans="1:10" x14ac:dyDescent="0.35">
      <c r="A54" s="63" t="s">
        <v>73</v>
      </c>
      <c r="B54" s="64"/>
      <c r="C54" s="64"/>
      <c r="D54" s="64"/>
      <c r="E54" s="64"/>
      <c r="F54" s="64"/>
      <c r="G54" s="64"/>
      <c r="H54" s="64"/>
      <c r="I54" s="16"/>
      <c r="J54" s="16"/>
    </row>
    <row r="55" spans="1:10" x14ac:dyDescent="0.35">
      <c r="A55" s="16"/>
      <c r="B55" s="16"/>
      <c r="C55" s="16"/>
      <c r="D55" s="16"/>
      <c r="E55" s="16"/>
      <c r="F55" s="16"/>
      <c r="G55" s="16"/>
      <c r="H55" s="16"/>
      <c r="I55" s="16"/>
      <c r="J55" s="16"/>
    </row>
    <row r="56" spans="1:10" x14ac:dyDescent="0.35">
      <c r="A56" s="17" t="s">
        <v>66</v>
      </c>
      <c r="B56" s="16"/>
      <c r="C56" s="16"/>
      <c r="D56" s="16"/>
      <c r="E56" s="16"/>
      <c r="F56" s="16"/>
      <c r="G56" s="16"/>
      <c r="H56" s="16"/>
      <c r="I56" s="16"/>
      <c r="J56" s="16"/>
    </row>
    <row r="57" spans="1:10" x14ac:dyDescent="0.35">
      <c r="A57" s="17"/>
      <c r="B57" s="16"/>
      <c r="C57" s="16"/>
      <c r="D57" s="16"/>
      <c r="E57" s="16"/>
      <c r="F57" s="31" t="e">
        <f t="array" ref="F57">$F$45+$F$47+$F$51+($F$50*VLOOKUP($E$12,'DATI NEW'!BJ3:BL3,2,FALSE))+($F$49*VLOOKUP($C$12,'DATI NEW'!BF3:BH3,2,FALSE))+($F$46*(INDEX(TabellaPannelli[],MATCH(1,(TabellaPannelli[Pannello]='KlimaExpert ETA Senza Tasselli'!$C$7)*(TabellaPannelli[Spessore]='KlimaExpert ETA Senza Tasselli'!$E$7),0),4)*(INDEX(TabellaPannelli[],MATCH(1,(TabellaPannelli[Pannello]='KlimaExpert ETA Senza Tasselli'!$C$7)*(TabellaPannelli[Spessore]='KlimaExpert ETA Senza Tasselli'!$E$7),0),3))))</f>
        <v>#N/A</v>
      </c>
      <c r="G57" s="16"/>
      <c r="H57" s="16"/>
      <c r="I57" s="16"/>
      <c r="J57" s="16"/>
    </row>
    <row r="58" spans="1:10" ht="23" customHeight="1" x14ac:dyDescent="0.35">
      <c r="A58" s="32" t="s">
        <v>63</v>
      </c>
      <c r="B58" s="16"/>
      <c r="C58" s="16"/>
      <c r="D58" s="16"/>
      <c r="E58" s="16" t="s">
        <v>11</v>
      </c>
      <c r="F58" s="61" t="e">
        <f>$F$57</f>
        <v>#N/A</v>
      </c>
      <c r="G58" s="61"/>
      <c r="H58" s="16">
        <f>VLOOKUP(A58,TabellaTrasporti[],2,FALSE)</f>
        <v>1.7999999999999999E-2</v>
      </c>
      <c r="I58" s="28" t="e">
        <f>F58*H58</f>
        <v>#N/A</v>
      </c>
      <c r="J58" s="16"/>
    </row>
    <row r="59" spans="1:10" ht="22" customHeight="1" x14ac:dyDescent="0.35">
      <c r="A59" s="17" t="s">
        <v>64</v>
      </c>
      <c r="B59" s="16"/>
      <c r="C59" s="16"/>
      <c r="D59" s="16"/>
      <c r="E59" s="16" t="s">
        <v>11</v>
      </c>
      <c r="F59" s="54">
        <v>0</v>
      </c>
      <c r="G59" s="54"/>
      <c r="H59" s="21">
        <v>1.2</v>
      </c>
      <c r="I59" s="30">
        <f>F59*H59</f>
        <v>0</v>
      </c>
      <c r="J59" s="16"/>
    </row>
    <row r="60" spans="1:10" ht="15" thickBot="1" x14ac:dyDescent="0.4">
      <c r="A60" s="16"/>
      <c r="B60" s="16"/>
      <c r="C60" s="16"/>
      <c r="D60" s="16"/>
      <c r="E60" s="16"/>
      <c r="F60" s="16"/>
      <c r="G60" s="23"/>
      <c r="H60" s="24"/>
      <c r="I60" s="19"/>
      <c r="J60" s="16"/>
    </row>
    <row r="61" spans="1:10" ht="15.5" x14ac:dyDescent="0.35">
      <c r="A61" s="16"/>
      <c r="B61" s="16"/>
      <c r="C61" s="16"/>
      <c r="D61" s="16"/>
      <c r="E61" s="16"/>
      <c r="F61" s="16"/>
      <c r="G61" s="16"/>
      <c r="H61" s="20" t="s">
        <v>38</v>
      </c>
      <c r="I61" s="28" t="e">
        <f>SUM(I58,I59)</f>
        <v>#N/A</v>
      </c>
      <c r="J61" s="16"/>
    </row>
    <row r="62" spans="1:10" x14ac:dyDescent="0.35">
      <c r="A62" s="16"/>
      <c r="B62" s="16"/>
      <c r="C62" s="16"/>
      <c r="D62" s="16"/>
      <c r="E62" s="16"/>
      <c r="F62" s="16"/>
      <c r="G62" s="20"/>
      <c r="H62" s="18"/>
      <c r="I62" s="16"/>
      <c r="J62" s="16"/>
    </row>
    <row r="63" spans="1:10" ht="15" thickBot="1" x14ac:dyDescent="0.4">
      <c r="A63" s="16"/>
      <c r="B63" s="16"/>
      <c r="C63" s="16"/>
      <c r="D63" s="16"/>
      <c r="E63" s="16"/>
      <c r="F63" s="16"/>
      <c r="G63" s="20"/>
      <c r="H63" s="18"/>
      <c r="I63" s="16"/>
      <c r="J63" s="16"/>
    </row>
    <row r="64" spans="1:10" ht="16" thickBot="1" x14ac:dyDescent="0.4">
      <c r="A64" s="69" t="s">
        <v>68</v>
      </c>
      <c r="B64" s="69"/>
      <c r="C64" s="69"/>
      <c r="D64" s="69"/>
      <c r="E64" s="69"/>
      <c r="F64" s="69"/>
      <c r="G64" s="70"/>
      <c r="H64" s="25">
        <v>0.15</v>
      </c>
      <c r="I64" s="29" t="e">
        <f>(SUM($I$41,$I$53,$I$61))*$H$64</f>
        <v>#N/A</v>
      </c>
      <c r="J64" s="16"/>
    </row>
    <row r="65" spans="1:10" ht="15" thickBot="1" x14ac:dyDescent="0.4">
      <c r="A65" s="14"/>
      <c r="B65" s="14"/>
      <c r="C65" s="14"/>
      <c r="D65" s="14"/>
      <c r="E65" s="14"/>
      <c r="F65" s="14"/>
      <c r="G65" s="14"/>
      <c r="H65" s="14"/>
      <c r="I65" s="16"/>
      <c r="J65" s="16"/>
    </row>
    <row r="66" spans="1:10" ht="16" thickBot="1" x14ac:dyDescent="0.4">
      <c r="A66" s="69" t="s">
        <v>69</v>
      </c>
      <c r="B66" s="69"/>
      <c r="C66" s="69"/>
      <c r="D66" s="69"/>
      <c r="E66" s="69"/>
      <c r="F66" s="69"/>
      <c r="G66" s="70"/>
      <c r="H66" s="25">
        <v>0.1</v>
      </c>
      <c r="I66" s="29" t="e">
        <f>(SUM($I$41,$I$53,$I$61,$I$64))*$H$66</f>
        <v>#N/A</v>
      </c>
      <c r="J66" s="16"/>
    </row>
    <row r="67" spans="1:10" ht="15" thickBot="1" x14ac:dyDescent="0.4">
      <c r="A67" s="14"/>
      <c r="B67" s="14"/>
      <c r="C67" s="14"/>
      <c r="D67" s="14"/>
      <c r="E67" s="14"/>
      <c r="F67" s="14"/>
      <c r="G67" s="26"/>
      <c r="H67" s="26"/>
      <c r="I67" s="16"/>
      <c r="J67" s="16"/>
    </row>
    <row r="68" spans="1:10" ht="24.5" thickBot="1" x14ac:dyDescent="0.4">
      <c r="A68" s="66" t="s">
        <v>41</v>
      </c>
      <c r="B68" s="66"/>
      <c r="C68" s="66"/>
      <c r="D68" s="66"/>
      <c r="E68" s="66"/>
      <c r="F68" s="66"/>
      <c r="G68" s="66"/>
      <c r="H68" s="67"/>
      <c r="I68" s="27" t="e">
        <f>SUM($I$41,$I$53,$I$61,$I$64,$I$66)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</row>
    <row r="70" spans="1:10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</row>
    <row r="71" spans="1:10" ht="41" customHeight="1" x14ac:dyDescent="0.35">
      <c r="A71" s="68" t="s">
        <v>160</v>
      </c>
      <c r="B71" s="68"/>
      <c r="C71" s="68"/>
      <c r="D71" s="68"/>
      <c r="E71" s="68"/>
      <c r="F71" s="68"/>
      <c r="G71" s="68"/>
      <c r="H71" s="68"/>
      <c r="I71" s="68"/>
      <c r="J71" s="16"/>
    </row>
    <row r="72" spans="1:10" x14ac:dyDescent="0.35">
      <c r="A72" s="16"/>
      <c r="B72" s="16"/>
      <c r="C72" s="16"/>
      <c r="D72" s="16"/>
      <c r="E72" s="16"/>
      <c r="F72" s="16"/>
      <c r="G72" s="16"/>
      <c r="H72" s="16"/>
      <c r="I72" s="16"/>
      <c r="J72" s="16"/>
    </row>
    <row r="73" spans="1:10" x14ac:dyDescent="0.35">
      <c r="A73" s="16"/>
      <c r="B73" s="16"/>
      <c r="C73" s="16"/>
      <c r="D73" s="16"/>
      <c r="E73" s="16"/>
      <c r="F73" s="16"/>
      <c r="G73" s="16"/>
      <c r="H73" s="16"/>
      <c r="I73" s="16"/>
      <c r="J73" s="16"/>
    </row>
    <row r="74" spans="1:10" x14ac:dyDescent="0.35">
      <c r="A74" s="16"/>
      <c r="B74" s="16"/>
      <c r="C74" s="16"/>
      <c r="D74" s="16"/>
      <c r="E74" s="16"/>
      <c r="F74" s="16"/>
      <c r="G74" s="16"/>
      <c r="H74" s="16"/>
      <c r="I74" s="16"/>
      <c r="J74" s="16"/>
    </row>
    <row r="75" spans="1:10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x14ac:dyDescent="0.35">
      <c r="A78" s="16"/>
      <c r="B78" s="16"/>
      <c r="C78" s="16"/>
      <c r="D78" s="16"/>
      <c r="E78" s="16"/>
      <c r="F78" s="16"/>
      <c r="G78" s="16"/>
      <c r="H78" s="16"/>
      <c r="I78" s="16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</sheetData>
  <sheetProtection algorithmName="SHA-512" hashValue="b+QGH64+mmtfOE5fXM7BTwPUW3RJsOf+iaiDhBOfz1tTQx1TsMXukNXpN1kojzKCme94lhAOKQRdjpPAw9t20A==" saltValue="x/IhFElpXMPcpwjUHdK5+w==" spinCount="100000" sheet="1" objects="1" scenarios="1"/>
  <mergeCells count="61">
    <mergeCell ref="J7:J8"/>
    <mergeCell ref="A1:J1"/>
    <mergeCell ref="A2:J3"/>
    <mergeCell ref="A4:J5"/>
    <mergeCell ref="A6:B6"/>
    <mergeCell ref="C6:D6"/>
    <mergeCell ref="E6:F6"/>
    <mergeCell ref="G6:H6"/>
    <mergeCell ref="I6:J6"/>
    <mergeCell ref="A7:B8"/>
    <mergeCell ref="C7:D8"/>
    <mergeCell ref="E7:F8"/>
    <mergeCell ref="G7:H8"/>
    <mergeCell ref="I7:I8"/>
    <mergeCell ref="A17:B18"/>
    <mergeCell ref="C17:D18"/>
    <mergeCell ref="E17:F18"/>
    <mergeCell ref="B21:F21"/>
    <mergeCell ref="A22:B22"/>
    <mergeCell ref="F22:G22"/>
    <mergeCell ref="G9:J18"/>
    <mergeCell ref="A11:B11"/>
    <mergeCell ref="C11:D11"/>
    <mergeCell ref="E11:F11"/>
    <mergeCell ref="A12:B13"/>
    <mergeCell ref="C12:D13"/>
    <mergeCell ref="E12:F13"/>
    <mergeCell ref="A16:B16"/>
    <mergeCell ref="C16:D16"/>
    <mergeCell ref="E16:F16"/>
    <mergeCell ref="F39:G39"/>
    <mergeCell ref="A26:H26"/>
    <mergeCell ref="F27:G27"/>
    <mergeCell ref="A29:H29"/>
    <mergeCell ref="F30:G30"/>
    <mergeCell ref="A32:H32"/>
    <mergeCell ref="F33:G33"/>
    <mergeCell ref="A35:H35"/>
    <mergeCell ref="F36:G36"/>
    <mergeCell ref="A38:H38"/>
    <mergeCell ref="F50:G50"/>
    <mergeCell ref="A45:D45"/>
    <mergeCell ref="F45:G45"/>
    <mergeCell ref="A46:D46"/>
    <mergeCell ref="F46:G46"/>
    <mergeCell ref="A47:D47"/>
    <mergeCell ref="F47:G47"/>
    <mergeCell ref="A48:D48"/>
    <mergeCell ref="F48:G48"/>
    <mergeCell ref="A49:D49"/>
    <mergeCell ref="F49:G49"/>
    <mergeCell ref="A50:D50"/>
    <mergeCell ref="A66:G66"/>
    <mergeCell ref="A68:H68"/>
    <mergeCell ref="A71:I71"/>
    <mergeCell ref="A51:D51"/>
    <mergeCell ref="F51:G51"/>
    <mergeCell ref="A54:H54"/>
    <mergeCell ref="F58:G58"/>
    <mergeCell ref="F59:G59"/>
    <mergeCell ref="A64:G64"/>
  </mergeCells>
  <conditionalFormatting sqref="A54:H54">
    <cfRule type="expression" dxfId="83" priority="1">
      <formula>$C$7=""</formula>
    </cfRule>
    <cfRule type="expression" dxfId="82" priority="2">
      <formula>$C$7="Klima Airtech"</formula>
    </cfRule>
    <cfRule type="expression" dxfId="81" priority="3">
      <formula>$C$7="Klima Airplus"</formula>
    </cfRule>
    <cfRule type="expression" dxfId="80" priority="4">
      <formula>$C$7="Klima Air"</formula>
    </cfRule>
  </conditionalFormatting>
  <dataValidations count="9">
    <dataValidation type="list" allowBlank="1" showInputMessage="1" showErrorMessage="1" sqref="C17:D18" xr:uid="{00000000-0002-0000-0100-000000000000}">
      <formula1>INDIRECT($A$19)</formula1>
    </dataValidation>
    <dataValidation type="list" allowBlank="1" showInputMessage="1" showErrorMessage="1" sqref="E17:F18" xr:uid="{00000000-0002-0000-0100-000001000000}">
      <formula1>Operaio</formula1>
    </dataValidation>
    <dataValidation type="list" allowBlank="1" showInputMessage="1" showErrorMessage="1" sqref="A17:B18" xr:uid="{00000000-0002-0000-0100-000002000000}">
      <formula1>Intonachino</formula1>
    </dataValidation>
    <dataValidation type="list" allowBlank="1" showInputMessage="1" showErrorMessage="1" sqref="E12:F13" xr:uid="{00000000-0002-0000-0100-000003000000}">
      <formula1>Fondo</formula1>
    </dataValidation>
    <dataValidation type="list" allowBlank="1" showInputMessage="1" showErrorMessage="1" sqref="C12:D13" xr:uid="{00000000-0002-0000-0100-000004000000}">
      <formula1>Rete</formula1>
    </dataValidation>
    <dataValidation type="list" allowBlank="1" showInputMessage="1" showErrorMessage="1" sqref="E7:F8" xr:uid="{00000000-0002-0000-0100-000005000000}">
      <formula1>INDIRECT($C$9)</formula1>
    </dataValidation>
    <dataValidation type="list" allowBlank="1" showInputMessage="1" showErrorMessage="1" sqref="C7:D8" xr:uid="{00000000-0002-0000-0100-000006000000}">
      <formula1>ElencoPannelliSenzaTasselli</formula1>
    </dataValidation>
    <dataValidation type="list" allowBlank="1" showInputMessage="1" showErrorMessage="1" sqref="A7:B8" xr:uid="{00000000-0002-0000-0100-000007000000}">
      <formula1>AdeSenzaTasselli</formula1>
    </dataValidation>
    <dataValidation type="list" allowBlank="1" showInputMessage="1" showErrorMessage="1" sqref="A12:B13" xr:uid="{675EE12F-681E-436E-BD8F-74E992480277}">
      <formula1>RasSenzaTasselli</formula1>
    </dataValidation>
  </dataValidations>
  <pageMargins left="0.7" right="0.7" top="0.75" bottom="0.75" header="0.3" footer="0.3"/>
  <pageSetup paperSize="9" orientation="portrait" r:id="rId1"/>
  <headerFooter>
    <oddHeader>&amp;R&amp;"-,Corsivo grassetto"Rev. 10.24</oddHeader>
    <oddFooter>&amp;L&amp;9* I prezzi unitari della manodopera sono tratti dal prezziario DEI (2024). I prezzi dei prodotti Kerakoll sono aggiornati al listino 2024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7"/>
  <sheetViews>
    <sheetView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0" ht="18.5" customHeight="1" x14ac:dyDescent="0.35">
      <c r="A1" s="90" t="s">
        <v>158</v>
      </c>
      <c r="B1" s="91"/>
      <c r="C1" s="91"/>
      <c r="D1" s="91"/>
      <c r="E1" s="91"/>
      <c r="F1" s="91"/>
      <c r="G1" s="91"/>
      <c r="H1" s="91"/>
      <c r="I1" s="91"/>
      <c r="J1" s="92"/>
    </row>
    <row r="2" spans="1:10" ht="14.5" customHeight="1" x14ac:dyDescent="0.35">
      <c r="A2" s="93" t="s">
        <v>162</v>
      </c>
      <c r="B2" s="94"/>
      <c r="C2" s="94"/>
      <c r="D2" s="94"/>
      <c r="E2" s="94"/>
      <c r="F2" s="94"/>
      <c r="G2" s="94"/>
      <c r="H2" s="94"/>
      <c r="I2" s="94"/>
      <c r="J2" s="95"/>
    </row>
    <row r="3" spans="1:10" ht="24" customHeight="1" thickBot="1" x14ac:dyDescent="0.4">
      <c r="A3" s="93"/>
      <c r="B3" s="94"/>
      <c r="C3" s="94"/>
      <c r="D3" s="94"/>
      <c r="E3" s="94"/>
      <c r="F3" s="94"/>
      <c r="G3" s="94"/>
      <c r="H3" s="94"/>
      <c r="I3" s="94"/>
      <c r="J3" s="95"/>
    </row>
    <row r="4" spans="1:10" ht="14.5" customHeight="1" x14ac:dyDescent="0.35">
      <c r="A4" s="96" t="s">
        <v>91</v>
      </c>
      <c r="B4" s="97"/>
      <c r="C4" s="97"/>
      <c r="D4" s="97"/>
      <c r="E4" s="97"/>
      <c r="F4" s="97"/>
      <c r="G4" s="97"/>
      <c r="H4" s="97"/>
      <c r="I4" s="97"/>
      <c r="J4" s="98"/>
    </row>
    <row r="5" spans="1:10" ht="15" thickBot="1" x14ac:dyDescent="0.4">
      <c r="A5" s="99"/>
      <c r="B5" s="100"/>
      <c r="C5" s="100"/>
      <c r="D5" s="100"/>
      <c r="E5" s="100"/>
      <c r="F5" s="100"/>
      <c r="G5" s="100"/>
      <c r="H5" s="100"/>
      <c r="I5" s="100"/>
      <c r="J5" s="101"/>
    </row>
    <row r="6" spans="1:10" ht="15" thickBot="1" x14ac:dyDescent="0.4">
      <c r="A6" s="55" t="s">
        <v>192</v>
      </c>
      <c r="B6" s="56"/>
      <c r="C6" s="55" t="s">
        <v>16</v>
      </c>
      <c r="D6" s="56"/>
      <c r="E6" s="55" t="s">
        <v>92</v>
      </c>
      <c r="F6" s="56"/>
      <c r="G6" s="55" t="s">
        <v>193</v>
      </c>
      <c r="H6" s="56"/>
      <c r="I6" s="55" t="s">
        <v>13</v>
      </c>
      <c r="J6" s="56"/>
    </row>
    <row r="7" spans="1:10" x14ac:dyDescent="0.35">
      <c r="A7" s="57"/>
      <c r="B7" s="58"/>
      <c r="C7" s="57"/>
      <c r="D7" s="58"/>
      <c r="E7" s="57"/>
      <c r="F7" s="58"/>
      <c r="G7" s="57"/>
      <c r="H7" s="58"/>
      <c r="I7" s="57"/>
      <c r="J7" s="49"/>
    </row>
    <row r="8" spans="1:10" ht="15" thickBot="1" x14ac:dyDescent="0.4">
      <c r="A8" s="59"/>
      <c r="B8" s="60"/>
      <c r="C8" s="59"/>
      <c r="D8" s="60"/>
      <c r="E8" s="59"/>
      <c r="F8" s="60"/>
      <c r="G8" s="59"/>
      <c r="H8" s="60"/>
      <c r="I8" s="59"/>
      <c r="J8" s="50"/>
    </row>
    <row r="9" spans="1:10" x14ac:dyDescent="0.35">
      <c r="A9" s="16"/>
      <c r="B9" s="16"/>
      <c r="C9" s="31" t="str">
        <f>IF($C$7="","",IF($C$7="Klima Airwool","SpessWool",IF($C$7="Klima Airwool Plus","SpessWoolPlus",)))</f>
        <v/>
      </c>
      <c r="D9" s="31"/>
      <c r="E9" s="31"/>
      <c r="F9" s="31" t="str">
        <f>IF($I$7="","",IF($I$7="Percussione Nylon","Ltassello_1",IF($I$7="Percussione Acciaio/Nylon","Ltassello_2",IF($I$7="Avvitabile Acciaio","Ltassello_3"))))</f>
        <v/>
      </c>
      <c r="G9" s="72"/>
      <c r="H9" s="73"/>
      <c r="I9" s="73"/>
      <c r="J9" s="74"/>
    </row>
    <row r="10" spans="1:10" ht="15" thickBot="1" x14ac:dyDescent="0.4">
      <c r="A10" s="16"/>
      <c r="B10" s="16"/>
      <c r="C10" s="31"/>
      <c r="D10" s="31" t="str">
        <f>IF($C$7="","",IF($C$7="Klima Airwool","AirWoolAirWoolPlus_img",IF($C$7="Klima Airwool Plus","AirWoolAirWoolPlus_img",)))</f>
        <v/>
      </c>
      <c r="E10" s="31"/>
      <c r="F10" s="31"/>
      <c r="G10" s="75"/>
      <c r="H10" s="76"/>
      <c r="I10" s="76"/>
      <c r="J10" s="77"/>
    </row>
    <row r="11" spans="1:10" ht="17" thickBot="1" x14ac:dyDescent="0.4">
      <c r="A11" s="55" t="s">
        <v>93</v>
      </c>
      <c r="B11" s="56"/>
      <c r="C11" s="55" t="s">
        <v>95</v>
      </c>
      <c r="D11" s="56"/>
      <c r="E11" s="55" t="s">
        <v>14</v>
      </c>
      <c r="F11" s="56"/>
      <c r="G11" s="75"/>
      <c r="H11" s="76"/>
      <c r="I11" s="76"/>
      <c r="J11" s="77"/>
    </row>
    <row r="12" spans="1:10" ht="14.5" customHeight="1" x14ac:dyDescent="0.35">
      <c r="A12" s="57"/>
      <c r="B12" s="58"/>
      <c r="C12" s="57"/>
      <c r="D12" s="58"/>
      <c r="E12" s="57"/>
      <c r="F12" s="58"/>
      <c r="G12" s="75"/>
      <c r="H12" s="76"/>
      <c r="I12" s="76"/>
      <c r="J12" s="77"/>
    </row>
    <row r="13" spans="1:10" ht="15" thickBot="1" x14ac:dyDescent="0.4">
      <c r="A13" s="59"/>
      <c r="B13" s="60"/>
      <c r="C13" s="59"/>
      <c r="D13" s="60"/>
      <c r="E13" s="59"/>
      <c r="F13" s="60"/>
      <c r="G13" s="75"/>
      <c r="H13" s="76"/>
      <c r="I13" s="76"/>
      <c r="J13" s="77"/>
    </row>
    <row r="14" spans="1:10" x14ac:dyDescent="0.35">
      <c r="A14" s="16"/>
      <c r="B14" s="16"/>
      <c r="C14" s="16"/>
      <c r="D14" s="16"/>
      <c r="E14" s="31" t="str">
        <f>IF($A$17="","",IF($A$17="Kerakover Acrilex Fondo","IntAcrilexFondo",IF($A$17="Kerakover Silox Fondo","IntSiloxFondo",IF($A$17="Biocalce Silicato Fondo","IntBiocalceFondo",))))</f>
        <v/>
      </c>
      <c r="F14" s="16"/>
      <c r="G14" s="75"/>
      <c r="H14" s="76"/>
      <c r="I14" s="76"/>
      <c r="J14" s="77"/>
    </row>
    <row r="15" spans="1:10" ht="15" thickBot="1" x14ac:dyDescent="0.4">
      <c r="A15" s="16"/>
      <c r="B15" s="16"/>
      <c r="C15" s="16"/>
      <c r="D15" s="16"/>
      <c r="E15" s="16"/>
      <c r="F15" s="16"/>
      <c r="G15" s="75"/>
      <c r="H15" s="76"/>
      <c r="I15" s="76"/>
      <c r="J15" s="77"/>
    </row>
    <row r="16" spans="1:10" ht="30" customHeight="1" thickBot="1" x14ac:dyDescent="0.4">
      <c r="A16" s="55" t="s">
        <v>15</v>
      </c>
      <c r="B16" s="87"/>
      <c r="C16" s="55" t="s">
        <v>17</v>
      </c>
      <c r="D16" s="56"/>
      <c r="E16" s="85" t="s">
        <v>96</v>
      </c>
      <c r="F16" s="86"/>
      <c r="G16" s="75"/>
      <c r="H16" s="76"/>
      <c r="I16" s="76"/>
      <c r="J16" s="77"/>
    </row>
    <row r="17" spans="1:10" ht="14.5" customHeight="1" x14ac:dyDescent="0.35">
      <c r="A17" s="57"/>
      <c r="B17" s="88"/>
      <c r="C17" s="57"/>
      <c r="D17" s="58"/>
      <c r="E17" s="57"/>
      <c r="F17" s="58"/>
      <c r="G17" s="75"/>
      <c r="H17" s="76"/>
      <c r="I17" s="76"/>
      <c r="J17" s="77"/>
    </row>
    <row r="18" spans="1:10" ht="15" thickBot="1" x14ac:dyDescent="0.4">
      <c r="A18" s="59"/>
      <c r="B18" s="89"/>
      <c r="C18" s="59"/>
      <c r="D18" s="60"/>
      <c r="E18" s="59"/>
      <c r="F18" s="60"/>
      <c r="G18" s="78"/>
      <c r="H18" s="79"/>
      <c r="I18" s="79"/>
      <c r="J18" s="80"/>
    </row>
    <row r="19" spans="1:10" ht="15" thickBot="1" x14ac:dyDescent="0.4">
      <c r="A19" s="31" t="str">
        <f>IF($C$17="","",IF($C$17="Kerakover Kompact New (Fine)","FasciaSolar",IF($C$17="Kerakover Kompact New (Medio)","FasciaSolar",IF($C$17="Kerakover Silox Finish 1,0","FasciaSolar",IF($C$17="Kerakover Silox Finish 1,2","FasciaSolar",IF($C$17="Kerakover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29" customHeight="1" thickBot="1" x14ac:dyDescent="0.4">
      <c r="A20" s="55" t="s">
        <v>18</v>
      </c>
      <c r="B20" s="56"/>
      <c r="C20" s="16"/>
      <c r="D20" s="16"/>
      <c r="E20" s="16"/>
      <c r="F20" s="16"/>
      <c r="G20" s="16"/>
      <c r="H20" s="16"/>
      <c r="I20" s="16"/>
      <c r="J20" s="16"/>
    </row>
    <row r="21" spans="1:10" x14ac:dyDescent="0.35">
      <c r="A21" s="57"/>
      <c r="B21" s="58"/>
      <c r="C21" s="16"/>
      <c r="D21" s="16"/>
      <c r="E21" s="16"/>
      <c r="F21" s="16"/>
      <c r="G21" s="16"/>
      <c r="H21" s="16"/>
      <c r="I21" s="16"/>
      <c r="J21" s="16"/>
    </row>
    <row r="22" spans="1:10" ht="15" thickBot="1" x14ac:dyDescent="0.4">
      <c r="A22" s="59"/>
      <c r="B22" s="60"/>
      <c r="C22" s="16"/>
      <c r="D22" s="16"/>
      <c r="E22" s="16"/>
      <c r="F22" s="16"/>
      <c r="G22" s="16"/>
      <c r="H22" s="16"/>
      <c r="I22" s="16"/>
      <c r="J22" s="16"/>
    </row>
    <row r="23" spans="1:10" ht="15" thickBot="1" x14ac:dyDescent="0.4">
      <c r="A23" s="4"/>
      <c r="B23" s="4"/>
      <c r="C23" s="4"/>
      <c r="D23" s="4"/>
      <c r="E23" s="4"/>
      <c r="F23" s="4"/>
      <c r="G23" s="4"/>
      <c r="H23" s="4"/>
      <c r="I23" s="16"/>
      <c r="J23" s="16"/>
    </row>
    <row r="24" spans="1:10" ht="16" thickBot="1" x14ac:dyDescent="0.4">
      <c r="A24" s="5"/>
      <c r="B24" s="81" t="s">
        <v>67</v>
      </c>
      <c r="C24" s="82"/>
      <c r="D24" s="82"/>
      <c r="E24" s="82"/>
      <c r="F24" s="82"/>
      <c r="G24" s="4"/>
      <c r="H24" s="4"/>
      <c r="J24" s="16"/>
    </row>
    <row r="25" spans="1:10" s="36" customFormat="1" ht="43.5" customHeight="1" x14ac:dyDescent="0.35">
      <c r="A25" s="83" t="s">
        <v>0</v>
      </c>
      <c r="B25" s="83"/>
      <c r="C25" s="46"/>
      <c r="D25" s="46"/>
      <c r="E25" s="46" t="s">
        <v>132</v>
      </c>
      <c r="F25" s="83" t="s">
        <v>1</v>
      </c>
      <c r="G25" s="83"/>
      <c r="H25" s="46" t="s">
        <v>39</v>
      </c>
      <c r="I25" s="46" t="s">
        <v>2</v>
      </c>
      <c r="J25" s="35"/>
    </row>
    <row r="26" spans="1:10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 x14ac:dyDescent="0.35">
      <c r="A27" s="17" t="s">
        <v>4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0" x14ac:dyDescent="0.35">
      <c r="A28" s="17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62" t="s">
        <v>5</v>
      </c>
      <c r="B29" s="62"/>
      <c r="C29" s="62"/>
      <c r="D29" s="62"/>
      <c r="E29" s="62"/>
      <c r="F29" s="62"/>
      <c r="G29" s="62"/>
      <c r="H29" s="62"/>
      <c r="I29" s="16"/>
      <c r="J29" s="16"/>
    </row>
    <row r="30" spans="1:10" ht="16.5" x14ac:dyDescent="0.35">
      <c r="A30" s="16" t="str">
        <f>CONCATENATE($E$16," ",$E$17)</f>
        <v xml:space="preserve">Fascia Colore Intonachino </v>
      </c>
      <c r="B30" s="16"/>
      <c r="C30" s="16"/>
      <c r="D30" s="16"/>
      <c r="E30" s="16" t="s">
        <v>3</v>
      </c>
      <c r="F30" s="54">
        <v>0.2</v>
      </c>
      <c r="G30" s="54"/>
      <c r="H30" s="18" t="e">
        <f>VLOOKUP($A$21,TabellaOperaio[[Tipologia]:[€/h]],2,FALSE)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</row>
    <row r="32" spans="1:10" x14ac:dyDescent="0.35">
      <c r="A32" s="62" t="s">
        <v>6</v>
      </c>
      <c r="B32" s="62"/>
      <c r="C32" s="62"/>
      <c r="D32" s="62"/>
      <c r="E32" s="62"/>
      <c r="F32" s="62"/>
      <c r="G32" s="62"/>
      <c r="H32" s="62"/>
      <c r="I32" s="16"/>
      <c r="J32" s="16"/>
    </row>
    <row r="33" spans="1:10" ht="16.5" x14ac:dyDescent="0.35">
      <c r="A33" s="16" t="str">
        <f>CONCATENATE($E$16," ",$E$17)</f>
        <v xml:space="preserve">Fascia Colore Intonachino </v>
      </c>
      <c r="B33" s="16"/>
      <c r="C33" s="16"/>
      <c r="D33" s="16"/>
      <c r="E33" s="16" t="s">
        <v>3</v>
      </c>
      <c r="F33" s="84">
        <f>$C$12*0.03</f>
        <v>0</v>
      </c>
      <c r="G33" s="84"/>
      <c r="H33" s="18" t="e">
        <f>VLOOKUP($A$21,TabellaOperaio[[Tipologia]:[€/h]],2,FALSE)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62" t="s">
        <v>36</v>
      </c>
      <c r="B35" s="62"/>
      <c r="C35" s="62"/>
      <c r="D35" s="62"/>
      <c r="E35" s="62"/>
      <c r="F35" s="62"/>
      <c r="G35" s="62"/>
      <c r="H35" s="62"/>
      <c r="I35" s="16"/>
      <c r="J35" s="16"/>
    </row>
    <row r="36" spans="1:10" ht="16.5" x14ac:dyDescent="0.35">
      <c r="A36" s="16" t="str">
        <f>CONCATENATE($E$16," ",$E$17)</f>
        <v xml:space="preserve">Fascia Colore Intonachino </v>
      </c>
      <c r="B36" s="16"/>
      <c r="C36" s="16"/>
      <c r="D36" s="16"/>
      <c r="E36" s="16" t="s">
        <v>3</v>
      </c>
      <c r="F36" s="54">
        <v>0.2</v>
      </c>
      <c r="G36" s="54"/>
      <c r="H36" s="18" t="e">
        <f>VLOOKUP($A$21,TabellaOperaio[[Tipologia]:[€/h]],2,FALSE)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8"/>
      <c r="H37" s="18"/>
      <c r="I37" s="16"/>
      <c r="J37" s="16"/>
    </row>
    <row r="38" spans="1:10" ht="34.5" customHeight="1" x14ac:dyDescent="0.35">
      <c r="A38" s="53" t="s">
        <v>7</v>
      </c>
      <c r="B38" s="53"/>
      <c r="C38" s="53"/>
      <c r="D38" s="53"/>
      <c r="E38" s="53"/>
      <c r="F38" s="53"/>
      <c r="G38" s="53"/>
      <c r="H38" s="53"/>
      <c r="I38" s="16"/>
      <c r="J38" s="16"/>
    </row>
    <row r="39" spans="1:10" ht="16.5" x14ac:dyDescent="0.35">
      <c r="A39" s="16" t="str">
        <f>CONCATENATE($E$16," ",$E$17)</f>
        <v xml:space="preserve">Fascia Colore Intonachino </v>
      </c>
      <c r="B39" s="16"/>
      <c r="C39" s="16"/>
      <c r="D39" s="16"/>
      <c r="E39" s="16" t="s">
        <v>3</v>
      </c>
      <c r="F39" s="54">
        <v>0.2</v>
      </c>
      <c r="G39" s="54"/>
      <c r="H39" s="18" t="e">
        <f>VLOOKUP($A$21,TabellaOperaio[[Tipologia]:[€/h]],2,FALSE)</f>
        <v>#N/A</v>
      </c>
      <c r="I39" s="28" t="e">
        <f>F39*H39</f>
        <v>#N/A</v>
      </c>
      <c r="J39" s="16"/>
    </row>
    <row r="40" spans="1:10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</row>
    <row r="41" spans="1:10" x14ac:dyDescent="0.35">
      <c r="A41" s="62" t="s">
        <v>8</v>
      </c>
      <c r="B41" s="62"/>
      <c r="C41" s="62"/>
      <c r="D41" s="62"/>
      <c r="E41" s="62"/>
      <c r="F41" s="62"/>
      <c r="G41" s="62"/>
      <c r="H41" s="62"/>
      <c r="I41" s="16"/>
      <c r="J41" s="16"/>
    </row>
    <row r="42" spans="1:10" ht="16.5" x14ac:dyDescent="0.35">
      <c r="A42" s="16" t="str">
        <f>CONCATENATE($E$16," ",$E$17)</f>
        <v xml:space="preserve">Fascia Colore Intonachino </v>
      </c>
      <c r="B42" s="16"/>
      <c r="C42" s="16"/>
      <c r="D42" s="16"/>
      <c r="E42" s="16" t="s">
        <v>3</v>
      </c>
      <c r="F42" s="54">
        <v>0.15</v>
      </c>
      <c r="G42" s="54"/>
      <c r="H42" s="18" t="e">
        <f>VLOOKUP($A$21,TabellaOperaio[[Tipologia]:[€/h]],2,FALSE)</f>
        <v>#N/A</v>
      </c>
      <c r="I42" s="28" t="e">
        <f>F42*H42</f>
        <v>#N/A</v>
      </c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62" t="s">
        <v>9</v>
      </c>
      <c r="B44" s="62"/>
      <c r="C44" s="62"/>
      <c r="D44" s="62"/>
      <c r="E44" s="62"/>
      <c r="F44" s="62"/>
      <c r="G44" s="62"/>
      <c r="H44" s="62"/>
      <c r="I44" s="16"/>
      <c r="J44" s="16"/>
    </row>
    <row r="45" spans="1:10" ht="16.5" x14ac:dyDescent="0.35">
      <c r="A45" s="16" t="str">
        <f>CONCATENATE($E$16," ",$E$17)</f>
        <v xml:space="preserve">Fascia Colore Intonachino </v>
      </c>
      <c r="B45" s="16"/>
      <c r="C45" s="16"/>
      <c r="D45" s="16"/>
      <c r="E45" s="16" t="s">
        <v>3</v>
      </c>
      <c r="F45" s="54">
        <v>0.15</v>
      </c>
      <c r="G45" s="54"/>
      <c r="H45" s="18" t="e">
        <f>VLOOKUP($A$21,TabellaOperaio[[Tipologia]:[€/h]],2,FALSE)</f>
        <v>#N/A</v>
      </c>
      <c r="I45" s="28" t="e">
        <f>F45*H45</f>
        <v>#N/A</v>
      </c>
      <c r="J45" s="16"/>
    </row>
    <row r="46" spans="1:10" ht="15" thickBot="1" x14ac:dyDescent="0.4">
      <c r="A46" s="16"/>
      <c r="B46" s="16"/>
      <c r="C46" s="16"/>
      <c r="D46" s="16"/>
      <c r="E46" s="16"/>
      <c r="F46" s="16"/>
      <c r="G46" s="19"/>
      <c r="H46" s="19"/>
      <c r="I46" s="19"/>
      <c r="J46" s="16"/>
    </row>
    <row r="47" spans="1:10" ht="15.5" x14ac:dyDescent="0.35">
      <c r="A47" s="16"/>
      <c r="B47" s="16"/>
      <c r="C47" s="16"/>
      <c r="D47" s="16"/>
      <c r="E47" s="16"/>
      <c r="F47" s="16"/>
      <c r="G47" s="16"/>
      <c r="H47" s="20" t="s">
        <v>34</v>
      </c>
      <c r="I47" s="28" t="e">
        <f>SUM($I$30,$I$33,$I$36,$I$39,$I$42,$I$45)</f>
        <v>#N/A</v>
      </c>
      <c r="J47" s="16"/>
    </row>
    <row r="48" spans="1:10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35">
      <c r="A50" s="17" t="s">
        <v>10</v>
      </c>
      <c r="B50" s="16"/>
      <c r="C50" s="16"/>
      <c r="D50" s="16"/>
      <c r="E50" s="16"/>
      <c r="F50" s="16"/>
      <c r="G50" s="16"/>
      <c r="H50" s="16"/>
      <c r="I50" s="16"/>
      <c r="J50" s="16"/>
    </row>
    <row r="51" spans="1:10" ht="36.5" customHeight="1" x14ac:dyDescent="0.35">
      <c r="A51" s="53" t="str">
        <f>CONCATENATE($A$6," ",$A$7)</f>
        <v xml:space="preserve">Adesivo </v>
      </c>
      <c r="B51" s="53"/>
      <c r="C51" s="53"/>
      <c r="D51" s="53"/>
      <c r="E51" s="16" t="s">
        <v>11</v>
      </c>
      <c r="F51" s="54">
        <v>4</v>
      </c>
      <c r="G51" s="54"/>
      <c r="H51" s="21" t="e">
        <f>VLOOKUP($A$7,TabellaAdesivoRasante7[],2,FALSE)</f>
        <v>#N/A</v>
      </c>
      <c r="I51" s="28" t="e">
        <f>F51*H51</f>
        <v>#N/A</v>
      </c>
      <c r="J51" s="16"/>
    </row>
    <row r="52" spans="1:10" ht="33.5" customHeight="1" x14ac:dyDescent="0.35">
      <c r="A52" s="53" t="str">
        <f>CONCATENATE($C$6," ",$C$7," ",$E$7)</f>
        <v xml:space="preserve">Pannello  </v>
      </c>
      <c r="B52" s="53"/>
      <c r="C52" s="53"/>
      <c r="D52" s="53"/>
      <c r="E52" s="16" t="s">
        <v>12</v>
      </c>
      <c r="F52" s="54">
        <v>1</v>
      </c>
      <c r="G52" s="54"/>
      <c r="H52" s="21" t="e">
        <f t="array" ref="H52">INDEX(TabellaPannelli[],MATCH(1,(TabellaPannelli[Pannello]='KlimaExpert ETA MW'!$C$7)*(TabellaPannelli[Spessore]='KlimaExpert ETA MW'!$E$7),0),5)</f>
        <v>#N/A</v>
      </c>
      <c r="I52" s="28" t="e">
        <f>F52*H52</f>
        <v>#N/A</v>
      </c>
      <c r="J52" s="16"/>
    </row>
    <row r="53" spans="1:10" ht="33.5" customHeight="1" x14ac:dyDescent="0.35">
      <c r="A53" s="53" t="str">
        <f>CONCATENATE($G$6," ",$G$7)</f>
        <v xml:space="preserve">Rasante </v>
      </c>
      <c r="B53" s="53"/>
      <c r="C53" s="53"/>
      <c r="D53" s="53"/>
      <c r="E53" s="16" t="s">
        <v>11</v>
      </c>
      <c r="F53" s="54">
        <v>6</v>
      </c>
      <c r="G53" s="54"/>
      <c r="H53" s="21" t="e">
        <f>VLOOKUP($G$7,TabellaAdesivoRasante7[],2,FALSE)</f>
        <v>#N/A</v>
      </c>
      <c r="I53" s="28" t="e">
        <f>F53*H53</f>
        <v>#N/A</v>
      </c>
      <c r="J53" s="16"/>
    </row>
    <row r="54" spans="1:10" ht="32.5" customHeight="1" x14ac:dyDescent="0.35">
      <c r="A54" s="53" t="str">
        <f>CONCATENATE($I$6," ",$I$7," ",$A$12)</f>
        <v xml:space="preserve">Tasselli  </v>
      </c>
      <c r="B54" s="53"/>
      <c r="C54" s="53"/>
      <c r="D54" s="53"/>
      <c r="E54" s="16" t="s">
        <v>33</v>
      </c>
      <c r="F54" s="71">
        <f>$C$12</f>
        <v>0</v>
      </c>
      <c r="G54" s="71"/>
      <c r="H54" s="21" t="e">
        <f t="array" ref="H54">INDEX(TabellaTasselli[],MATCH(1,(TabellaTasselli[Tasselli]=$I$7)*(TabellaTasselli[Lunghezza Tasselli]=$A$12),0),3)</f>
        <v>#N/A</v>
      </c>
      <c r="I54" s="28" t="e">
        <f>F54*H54</f>
        <v>#N/A</v>
      </c>
      <c r="J54" s="16"/>
    </row>
    <row r="55" spans="1:10" ht="27" customHeight="1" x14ac:dyDescent="0.35">
      <c r="A55" s="53" t="s">
        <v>37</v>
      </c>
      <c r="B55" s="53"/>
      <c r="C55" s="53"/>
      <c r="D55" s="53"/>
      <c r="E55" s="22" t="s">
        <v>59</v>
      </c>
      <c r="F55" s="65" t="s">
        <v>59</v>
      </c>
      <c r="G55" s="65"/>
      <c r="H55" s="22" t="s">
        <v>59</v>
      </c>
      <c r="I55" s="28">
        <f>ACCESSORI!$B$12</f>
        <v>3.2055000000000007</v>
      </c>
      <c r="J55" s="16"/>
    </row>
    <row r="56" spans="1:10" ht="31.5" customHeight="1" x14ac:dyDescent="0.35">
      <c r="A56" s="53" t="str">
        <f>CONCATENATE($E$11," ",$E$12)</f>
        <v xml:space="preserve">Rete </v>
      </c>
      <c r="B56" s="53"/>
      <c r="C56" s="53"/>
      <c r="D56" s="53"/>
      <c r="E56" s="16" t="s">
        <v>12</v>
      </c>
      <c r="F56" s="54">
        <v>1.1000000000000001</v>
      </c>
      <c r="G56" s="54"/>
      <c r="H56" s="21" t="e">
        <f>VLOOKUP($E$12,TabellaReti[],3,FALSE)</f>
        <v>#N/A</v>
      </c>
      <c r="I56" s="28" t="e">
        <f>F56*H56</f>
        <v>#N/A</v>
      </c>
      <c r="J56" s="16"/>
    </row>
    <row r="57" spans="1:10" ht="30" customHeight="1" x14ac:dyDescent="0.35">
      <c r="A57" s="53" t="str">
        <f>CONCATENATE($A$16," ",$A$17)</f>
        <v xml:space="preserve">Fondo </v>
      </c>
      <c r="B57" s="53"/>
      <c r="C57" s="53"/>
      <c r="D57" s="53"/>
      <c r="E57" s="16" t="s">
        <v>29</v>
      </c>
      <c r="F57" s="54">
        <v>0.2</v>
      </c>
      <c r="G57" s="54"/>
      <c r="H57" s="21" t="e">
        <f>VLOOKUP($A$17,TabellaFondo33[],3,FALSE)</f>
        <v>#N/A</v>
      </c>
      <c r="I57" s="28" t="e">
        <f>F57*H57</f>
        <v>#N/A</v>
      </c>
      <c r="J57" s="16"/>
    </row>
    <row r="58" spans="1:10" ht="29.5" customHeight="1" x14ac:dyDescent="0.35">
      <c r="A58" s="53" t="str">
        <f>CONCATENATE($C$16," ",$C$17," ",$E$17)</f>
        <v xml:space="preserve">Intonachino  </v>
      </c>
      <c r="B58" s="53"/>
      <c r="C58" s="53"/>
      <c r="D58" s="53"/>
      <c r="E58" s="16" t="s">
        <v>11</v>
      </c>
      <c r="F58" s="71" t="e">
        <f>$F$59</f>
        <v>#N/A</v>
      </c>
      <c r="G58" s="71"/>
      <c r="H58" s="21" t="e">
        <f t="array" ref="H58">INDEX(TabellaIntonachino[],MATCH(1,(TabellaIntonachino[Intonachino]=$C$17)*(TabellaIntonachino[Fascia Colore]=$E$17),0),4)</f>
        <v>#N/A</v>
      </c>
      <c r="I58" s="28" t="e">
        <f>F58*H58</f>
        <v>#N/A</v>
      </c>
      <c r="J58" s="16"/>
    </row>
    <row r="59" spans="1:10" ht="15" thickBot="1" x14ac:dyDescent="0.4">
      <c r="A59" s="6"/>
      <c r="B59" s="6"/>
      <c r="C59" s="6"/>
      <c r="D59" s="6"/>
      <c r="E59" s="16"/>
      <c r="F59" s="31" t="e">
        <f t="array" ref="F59">INDEX(TabellaIntonachino[],MATCH(1,(TabellaIntonachino[Intonachino]=$C$17)*(TabellaIntonachino[Fascia Colore]=$E$17),0),3)</f>
        <v>#N/A</v>
      </c>
      <c r="G59" s="23"/>
      <c r="H59" s="24"/>
      <c r="I59" s="19"/>
      <c r="J59" s="16"/>
    </row>
    <row r="60" spans="1:10" ht="15.5" x14ac:dyDescent="0.35">
      <c r="A60" s="6"/>
      <c r="B60" s="6"/>
      <c r="C60" s="6"/>
      <c r="D60" s="6"/>
      <c r="E60" s="16"/>
      <c r="F60" s="16"/>
      <c r="G60" s="16"/>
      <c r="H60" s="20" t="s">
        <v>35</v>
      </c>
      <c r="I60" s="28" t="e">
        <f>SUM($I$51,$I$52,$I$54,$I$55,$I$56,$I$57,$I$58)</f>
        <v>#N/A</v>
      </c>
      <c r="J60" s="16"/>
    </row>
    <row r="61" spans="1:10" x14ac:dyDescent="0.35">
      <c r="A61" s="63" t="s">
        <v>73</v>
      </c>
      <c r="B61" s="64"/>
      <c r="C61" s="64"/>
      <c r="D61" s="64"/>
      <c r="E61" s="64"/>
      <c r="F61" s="64"/>
      <c r="G61" s="64"/>
      <c r="H61" s="64"/>
      <c r="I61" s="16"/>
      <c r="J61" s="16"/>
    </row>
    <row r="62" spans="1:10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35">
      <c r="A63" s="17" t="s">
        <v>66</v>
      </c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35">
      <c r="A64" s="17"/>
      <c r="B64" s="16"/>
      <c r="C64" s="16"/>
      <c r="D64" s="16"/>
      <c r="E64" s="16"/>
      <c r="F64" s="31" t="e">
        <f t="array" ref="F64">$F$51+$F$53+$F$58+($F$57*VLOOKUP($A$17,TabellaFondo33[],2,FALSE))+($F$56*VLOOKUP($E$12,'DATI NEW'!BF3:BH3,2,FALSE))+($F$52*(INDEX(TabellaPannelli[],MATCH(1,(TabellaPannelli[Pannello]='KlimaExpert ETA MW'!$C$7)*(TabellaPannelli[Spessore]='KlimaExpert ETA MW'!$E$7),0),4)*(INDEX(TabellaPannelli[],MATCH(1,(TabellaPannelli[Pannello]='KlimaExpert ETA MW'!$C$7)*(TabellaPannelli[Spessore]='KlimaExpert ETA MW'!$E$7),0),3))))</f>
        <v>#N/A</v>
      </c>
      <c r="G64" s="16"/>
      <c r="H64" s="16"/>
      <c r="I64" s="16"/>
      <c r="J64" s="16"/>
    </row>
    <row r="65" spans="1:10" ht="23" customHeight="1" x14ac:dyDescent="0.35">
      <c r="A65" s="32" t="s">
        <v>63</v>
      </c>
      <c r="B65" s="16"/>
      <c r="C65" s="16"/>
      <c r="D65" s="16"/>
      <c r="E65" s="16" t="s">
        <v>11</v>
      </c>
      <c r="F65" s="61" t="e">
        <f>$F$64</f>
        <v>#N/A</v>
      </c>
      <c r="G65" s="61"/>
      <c r="H65" s="16">
        <f>VLOOKUP(A65,TabellaTrasporti[],2,FALSE)</f>
        <v>1.7999999999999999E-2</v>
      </c>
      <c r="I65" s="28" t="e">
        <f>F65*H65</f>
        <v>#N/A</v>
      </c>
      <c r="J65" s="16"/>
    </row>
    <row r="66" spans="1:10" ht="22" customHeight="1" x14ac:dyDescent="0.35">
      <c r="A66" s="17" t="s">
        <v>64</v>
      </c>
      <c r="B66" s="16"/>
      <c r="C66" s="16"/>
      <c r="D66" s="16"/>
      <c r="E66" s="16" t="s">
        <v>11</v>
      </c>
      <c r="F66" s="54">
        <v>0</v>
      </c>
      <c r="G66" s="54"/>
      <c r="H66" s="21">
        <v>1.2</v>
      </c>
      <c r="I66" s="30">
        <f>F66*H66</f>
        <v>0</v>
      </c>
      <c r="J66" s="16"/>
    </row>
    <row r="67" spans="1:10" ht="15" thickBot="1" x14ac:dyDescent="0.4">
      <c r="A67" s="16"/>
      <c r="B67" s="16"/>
      <c r="C67" s="16"/>
      <c r="D67" s="16"/>
      <c r="E67" s="16"/>
      <c r="F67" s="16"/>
      <c r="G67" s="23"/>
      <c r="H67" s="24"/>
      <c r="I67" s="19"/>
      <c r="J67" s="16"/>
    </row>
    <row r="68" spans="1:10" ht="15.5" x14ac:dyDescent="0.35">
      <c r="A68" s="16"/>
      <c r="B68" s="16"/>
      <c r="C68" s="16"/>
      <c r="D68" s="16"/>
      <c r="E68" s="16"/>
      <c r="F68" s="16"/>
      <c r="G68" s="16"/>
      <c r="H68" s="20" t="s">
        <v>38</v>
      </c>
      <c r="I68" s="28" t="e">
        <f>SUM(I65,I66)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20"/>
      <c r="H69" s="18"/>
      <c r="I69" s="16"/>
      <c r="J69" s="16"/>
    </row>
    <row r="70" spans="1:10" ht="15" thickBot="1" x14ac:dyDescent="0.4">
      <c r="A70" s="16"/>
      <c r="B70" s="16"/>
      <c r="C70" s="16"/>
      <c r="D70" s="16"/>
      <c r="E70" s="16"/>
      <c r="F70" s="16"/>
      <c r="G70" s="20"/>
      <c r="H70" s="18"/>
      <c r="I70" s="16"/>
      <c r="J70" s="16"/>
    </row>
    <row r="71" spans="1:10" ht="16" thickBot="1" x14ac:dyDescent="0.4">
      <c r="A71" s="69" t="s">
        <v>68</v>
      </c>
      <c r="B71" s="69"/>
      <c r="C71" s="69"/>
      <c r="D71" s="69"/>
      <c r="E71" s="69"/>
      <c r="F71" s="69"/>
      <c r="G71" s="70"/>
      <c r="H71" s="25">
        <v>0.15</v>
      </c>
      <c r="I71" s="29" t="e">
        <f>(SUM($I$47,$I$60,$I$68))*$H$71</f>
        <v>#N/A</v>
      </c>
      <c r="J71" s="16"/>
    </row>
    <row r="72" spans="1:10" ht="15" thickBot="1" x14ac:dyDescent="0.4">
      <c r="A72" s="45"/>
      <c r="B72" s="45"/>
      <c r="C72" s="45"/>
      <c r="D72" s="45"/>
      <c r="E72" s="45"/>
      <c r="F72" s="45"/>
      <c r="G72" s="45"/>
      <c r="H72" s="45"/>
      <c r="I72" s="16"/>
      <c r="J72" s="16"/>
    </row>
    <row r="73" spans="1:10" ht="16" thickBot="1" x14ac:dyDescent="0.4">
      <c r="A73" s="69" t="s">
        <v>69</v>
      </c>
      <c r="B73" s="69"/>
      <c r="C73" s="69"/>
      <c r="D73" s="69"/>
      <c r="E73" s="69"/>
      <c r="F73" s="69"/>
      <c r="G73" s="70"/>
      <c r="H73" s="25">
        <v>0.1</v>
      </c>
      <c r="I73" s="29" t="e">
        <f>(SUM($I$47,$I$60,$I$68,$I$71))*$H$73</f>
        <v>#N/A</v>
      </c>
      <c r="J73" s="16"/>
    </row>
    <row r="74" spans="1:10" ht="15" thickBot="1" x14ac:dyDescent="0.4">
      <c r="A74" s="45"/>
      <c r="B74" s="45"/>
      <c r="C74" s="45"/>
      <c r="D74" s="45"/>
      <c r="E74" s="45"/>
      <c r="F74" s="45"/>
      <c r="G74" s="26"/>
      <c r="H74" s="26"/>
      <c r="I74" s="16"/>
      <c r="J74" s="16"/>
    </row>
    <row r="75" spans="1:10" ht="24.5" thickBot="1" x14ac:dyDescent="0.4">
      <c r="A75" s="66" t="s">
        <v>41</v>
      </c>
      <c r="B75" s="66"/>
      <c r="C75" s="66"/>
      <c r="D75" s="66"/>
      <c r="E75" s="66"/>
      <c r="F75" s="66"/>
      <c r="G75" s="66"/>
      <c r="H75" s="67"/>
      <c r="I75" s="27" t="e">
        <f>SUM($I$47,$I$60,$I$68,$I$71,$I$73)</f>
        <v>#N/A</v>
      </c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ht="41" customHeight="1" x14ac:dyDescent="0.35">
      <c r="A78" s="68" t="s">
        <v>161</v>
      </c>
      <c r="B78" s="68"/>
      <c r="C78" s="68"/>
      <c r="D78" s="68"/>
      <c r="E78" s="68"/>
      <c r="F78" s="68"/>
      <c r="G78" s="68"/>
      <c r="H78" s="68"/>
      <c r="I78" s="68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</row>
  </sheetData>
  <sheetProtection algorithmName="SHA-512" hashValue="+GccepE18kPZrL2JL4RAngwfS61AsnTVAy/mqmrmWWoYrvFrrVvp0eiG0oSknrOvPjleyu2mZjpiJGqF6Jsf5w==" saltValue="V2BuzPv14q+xxCCvtmzYzw==" spinCount="100000" sheet="1" objects="1" scenarios="1"/>
  <mergeCells count="66">
    <mergeCell ref="A7:B8"/>
    <mergeCell ref="C7:D8"/>
    <mergeCell ref="E7:F8"/>
    <mergeCell ref="G7:H8"/>
    <mergeCell ref="I7:I8"/>
    <mergeCell ref="A1:J1"/>
    <mergeCell ref="A2:J3"/>
    <mergeCell ref="A4:J5"/>
    <mergeCell ref="A6:B6"/>
    <mergeCell ref="C6:D6"/>
    <mergeCell ref="E6:F6"/>
    <mergeCell ref="G6:H6"/>
    <mergeCell ref="I6:J6"/>
    <mergeCell ref="A17:B18"/>
    <mergeCell ref="C17:D18"/>
    <mergeCell ref="E17:F18"/>
    <mergeCell ref="B24:F24"/>
    <mergeCell ref="A25:B25"/>
    <mergeCell ref="F25:G25"/>
    <mergeCell ref="G9:J18"/>
    <mergeCell ref="A11:B11"/>
    <mergeCell ref="C11:D11"/>
    <mergeCell ref="E11:F11"/>
    <mergeCell ref="A12:B13"/>
    <mergeCell ref="C12:D13"/>
    <mergeCell ref="E12:F13"/>
    <mergeCell ref="A16:B16"/>
    <mergeCell ref="C16:D16"/>
    <mergeCell ref="E16:F16"/>
    <mergeCell ref="F45:G45"/>
    <mergeCell ref="A29:H29"/>
    <mergeCell ref="F30:G30"/>
    <mergeCell ref="A32:H32"/>
    <mergeCell ref="F33:G33"/>
    <mergeCell ref="A35:H35"/>
    <mergeCell ref="F36:G36"/>
    <mergeCell ref="A38:H38"/>
    <mergeCell ref="F39:G39"/>
    <mergeCell ref="A41:H41"/>
    <mergeCell ref="F42:G42"/>
    <mergeCell ref="A44:H44"/>
    <mergeCell ref="F57:G57"/>
    <mergeCell ref="A51:D51"/>
    <mergeCell ref="F51:G51"/>
    <mergeCell ref="A52:D52"/>
    <mergeCell ref="F52:G52"/>
    <mergeCell ref="A54:D54"/>
    <mergeCell ref="F54:G54"/>
    <mergeCell ref="A53:D53"/>
    <mergeCell ref="F53:G53"/>
    <mergeCell ref="A20:B20"/>
    <mergeCell ref="A21:B22"/>
    <mergeCell ref="A73:G73"/>
    <mergeCell ref="A75:H75"/>
    <mergeCell ref="A78:I78"/>
    <mergeCell ref="A58:D58"/>
    <mergeCell ref="F58:G58"/>
    <mergeCell ref="A61:H61"/>
    <mergeCell ref="F65:G65"/>
    <mergeCell ref="F66:G66"/>
    <mergeCell ref="A71:G71"/>
    <mergeCell ref="A55:D55"/>
    <mergeCell ref="F55:G55"/>
    <mergeCell ref="A56:D56"/>
    <mergeCell ref="F56:G56"/>
    <mergeCell ref="A57:D57"/>
  </mergeCells>
  <conditionalFormatting sqref="A61:H61">
    <cfRule type="expression" dxfId="79" priority="1">
      <formula>$C$7="Klima Air Black"</formula>
    </cfRule>
    <cfRule type="expression" dxfId="78" priority="2">
      <formula>$C$7=""</formula>
    </cfRule>
    <cfRule type="expression" dxfId="77" priority="3">
      <formula>$C$7="Klima Airtech"</formula>
    </cfRule>
    <cfRule type="expression" dxfId="76" priority="4">
      <formula>$C$7="Klima Airplus"</formula>
    </cfRule>
    <cfRule type="expression" dxfId="75" priority="5">
      <formula>$C$7="Klima Air"</formula>
    </cfRule>
  </conditionalFormatting>
  <dataValidations count="12">
    <dataValidation type="list" allowBlank="1" showInputMessage="1" showErrorMessage="1" sqref="E17:F18" xr:uid="{00000000-0002-0000-0200-000000000000}">
      <formula1>INDIRECT($A$19)</formula1>
    </dataValidation>
    <dataValidation type="list" allowBlank="1" showInputMessage="1" showErrorMessage="1" sqref="A12" xr:uid="{00000000-0002-0000-0200-000001000000}">
      <formula1>INDIRECT($F$9)</formula1>
    </dataValidation>
    <dataValidation type="list" allowBlank="1" showInputMessage="1" showErrorMessage="1" sqref="E7:F8" xr:uid="{00000000-0002-0000-0200-000002000000}">
      <formula1>INDIRECT($C$9)</formula1>
    </dataValidation>
    <dataValidation type="list" allowBlank="1" showInputMessage="1" showErrorMessage="1" sqref="A21:B22" xr:uid="{00000000-0002-0000-0200-000003000000}">
      <formula1>Operaio</formula1>
    </dataValidation>
    <dataValidation type="list" allowBlank="1" showInputMessage="1" showErrorMessage="1" sqref="C17:D18" xr:uid="{00000000-0002-0000-0200-000004000000}">
      <formula1>INDIRECT($E$14)</formula1>
    </dataValidation>
    <dataValidation type="list" allowBlank="1" showInputMessage="1" showErrorMessage="1" sqref="A17:B18" xr:uid="{00000000-0002-0000-0200-000005000000}">
      <formula1>FondoMW</formula1>
    </dataValidation>
    <dataValidation type="list" allowBlank="1" showInputMessage="1" showErrorMessage="1" sqref="E12:F13" xr:uid="{00000000-0002-0000-0200-000006000000}">
      <formula1>Rete</formula1>
    </dataValidation>
    <dataValidation type="list" allowBlank="1" showInputMessage="1" showErrorMessage="1" sqref="C12:D13" xr:uid="{00000000-0002-0000-0200-000007000000}">
      <formula1>Numerotasselli</formula1>
    </dataValidation>
    <dataValidation type="list" allowBlank="1" showInputMessage="1" showErrorMessage="1" sqref="I7" xr:uid="{00000000-0002-0000-0200-000008000000}">
      <formula1>Tasselli</formula1>
    </dataValidation>
    <dataValidation type="list" allowBlank="1" showInputMessage="1" showErrorMessage="1" sqref="C7:D8" xr:uid="{00000000-0002-0000-0200-000009000000}">
      <formula1>PannMW</formula1>
    </dataValidation>
    <dataValidation type="list" allowBlank="1" showInputMessage="1" showErrorMessage="1" sqref="A7:B8" xr:uid="{00000000-0002-0000-0200-00000A000000}">
      <formula1>AdeMW</formula1>
    </dataValidation>
    <dataValidation type="list" allowBlank="1" showInputMessage="1" showErrorMessage="1" sqref="G7:H8" xr:uid="{2F75B331-DA47-483C-87D2-04BDFE9BEB6D}">
      <formula1>RasMW</formula1>
    </dataValidation>
  </dataValidations>
  <pageMargins left="0.7" right="0.7" top="0.75" bottom="0.75" header="0.3" footer="0.3"/>
  <pageSetup paperSize="9" orientation="portrait" r:id="rId1"/>
  <headerFooter>
    <oddHeader>&amp;R&amp;"-,Corsivo grassetto"Rev. 10.24</oddHeader>
    <oddFooter>&amp;L&amp;9* I prezzi unitari della manodopera sono tratti dal prezziario DEI (2024). I prezzi dei prodotti Kerakoll sono aggiornati al listino 2024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V135"/>
  <sheetViews>
    <sheetView topLeftCell="BR1" zoomScale="85" zoomScaleNormal="85" workbookViewId="0">
      <selection activeCell="BY11" sqref="BY11"/>
    </sheetView>
  </sheetViews>
  <sheetFormatPr defaultRowHeight="14.5" x14ac:dyDescent="0.35"/>
  <cols>
    <col min="2" max="2" width="28.90625" customWidth="1"/>
    <col min="3" max="3" width="22.08984375" customWidth="1"/>
    <col min="4" max="4" width="15.08984375" customWidth="1"/>
    <col min="5" max="5" width="16.453125" customWidth="1"/>
    <col min="6" max="6" width="20.08984375" bestFit="1" customWidth="1"/>
    <col min="9" max="9" width="20.6328125" customWidth="1"/>
    <col min="10" max="10" width="14.26953125" customWidth="1"/>
    <col min="12" max="14" width="22.1796875" customWidth="1"/>
    <col min="16" max="16" width="20.453125" customWidth="1"/>
    <col min="17" max="21" width="15.36328125" customWidth="1"/>
    <col min="22" max="22" width="19.36328125" customWidth="1"/>
    <col min="23" max="23" width="15.36328125" customWidth="1"/>
    <col min="24" max="27" width="18.7265625" customWidth="1"/>
    <col min="28" max="28" width="24.453125" customWidth="1"/>
    <col min="29" max="29" width="18.7265625" customWidth="1"/>
    <col min="30" max="30" width="24.36328125" customWidth="1"/>
    <col min="31" max="35" width="18.7265625" customWidth="1"/>
    <col min="36" max="36" width="30.1796875" customWidth="1"/>
    <col min="38" max="38" width="25.54296875" customWidth="1"/>
    <col min="41" max="41" width="19.08984375" customWidth="1"/>
    <col min="44" max="44" width="16.453125" bestFit="1" customWidth="1"/>
    <col min="46" max="46" width="27" customWidth="1"/>
    <col min="47" max="47" width="22.90625" customWidth="1"/>
    <col min="48" max="49" width="27.1796875" customWidth="1"/>
    <col min="50" max="51" width="33.6328125" customWidth="1"/>
    <col min="52" max="52" width="26.36328125" customWidth="1"/>
    <col min="54" max="54" width="29.54296875" customWidth="1"/>
    <col min="58" max="58" width="11.81640625" bestFit="1" customWidth="1"/>
    <col min="62" max="62" width="21.1796875" bestFit="1" customWidth="1"/>
    <col min="66" max="66" width="27.7265625" bestFit="1" customWidth="1"/>
    <col min="68" max="68" width="27.7265625" bestFit="1" customWidth="1"/>
    <col min="69" max="69" width="13.26953125" customWidth="1"/>
    <col min="73" max="73" width="25.6328125" bestFit="1" customWidth="1"/>
    <col min="76" max="76" width="22.81640625" customWidth="1"/>
    <col min="79" max="79" width="22.7265625" customWidth="1"/>
    <col min="82" max="82" width="24.90625" customWidth="1"/>
    <col min="84" max="84" width="20.36328125" customWidth="1"/>
    <col min="86" max="86" width="24.90625" customWidth="1"/>
    <col min="88" max="88" width="23.81640625" customWidth="1"/>
    <col min="89" max="89" width="11.54296875" customWidth="1"/>
    <col min="92" max="92" width="29.7265625" customWidth="1"/>
    <col min="94" max="94" width="30.90625" customWidth="1"/>
    <col min="96" max="96" width="39.54296875" customWidth="1"/>
    <col min="98" max="98" width="30.1796875" customWidth="1"/>
    <col min="100" max="100" width="44.90625" customWidth="1"/>
  </cols>
  <sheetData>
    <row r="2" spans="2:100" ht="16.5" x14ac:dyDescent="0.35">
      <c r="B2" t="s">
        <v>18</v>
      </c>
      <c r="C2" t="s">
        <v>76</v>
      </c>
      <c r="D2" t="s">
        <v>23</v>
      </c>
      <c r="F2" t="s">
        <v>194</v>
      </c>
      <c r="G2" t="s">
        <v>24</v>
      </c>
      <c r="I2" t="s">
        <v>195</v>
      </c>
      <c r="J2" t="s">
        <v>24</v>
      </c>
      <c r="L2" s="33" t="s">
        <v>198</v>
      </c>
      <c r="N2" s="51" t="s">
        <v>199</v>
      </c>
      <c r="P2" t="s">
        <v>121</v>
      </c>
      <c r="R2" t="s">
        <v>135</v>
      </c>
      <c r="T2" t="s">
        <v>124</v>
      </c>
      <c r="V2" t="s">
        <v>125</v>
      </c>
      <c r="X2" t="s">
        <v>126</v>
      </c>
      <c r="Z2" t="s">
        <v>154</v>
      </c>
      <c r="AB2" t="s">
        <v>155</v>
      </c>
      <c r="AD2" t="s">
        <v>156</v>
      </c>
      <c r="AF2" t="s">
        <v>127</v>
      </c>
      <c r="AH2" t="s">
        <v>128</v>
      </c>
      <c r="AJ2" s="33" t="s">
        <v>134</v>
      </c>
      <c r="AL2" t="s">
        <v>16</v>
      </c>
      <c r="AM2" t="s">
        <v>90</v>
      </c>
      <c r="AN2" t="s">
        <v>98</v>
      </c>
      <c r="AO2" t="s">
        <v>133</v>
      </c>
      <c r="AP2" t="s">
        <v>97</v>
      </c>
      <c r="AR2" t="s">
        <v>94</v>
      </c>
      <c r="AT2" t="s">
        <v>122</v>
      </c>
      <c r="AV2" t="s">
        <v>130</v>
      </c>
      <c r="AX2" t="s">
        <v>129</v>
      </c>
      <c r="AZ2" t="s">
        <v>131</v>
      </c>
      <c r="BB2" t="s">
        <v>13</v>
      </c>
      <c r="BC2" t="s">
        <v>93</v>
      </c>
      <c r="BD2" t="s">
        <v>99</v>
      </c>
      <c r="BF2" t="s">
        <v>14</v>
      </c>
      <c r="BG2" t="s">
        <v>11</v>
      </c>
      <c r="BH2" t="s">
        <v>32</v>
      </c>
      <c r="BJ2" t="s">
        <v>15</v>
      </c>
      <c r="BK2" t="s">
        <v>65</v>
      </c>
      <c r="BL2" t="s">
        <v>31</v>
      </c>
      <c r="BN2" t="s">
        <v>123</v>
      </c>
      <c r="BP2" t="s">
        <v>17</v>
      </c>
      <c r="BQ2" t="s">
        <v>115</v>
      </c>
      <c r="BR2" t="s">
        <v>30</v>
      </c>
      <c r="BS2" t="s">
        <v>24</v>
      </c>
      <c r="BU2" t="s">
        <v>120</v>
      </c>
      <c r="BV2" t="s">
        <v>24</v>
      </c>
      <c r="BX2" t="s">
        <v>196</v>
      </c>
      <c r="BY2" t="s">
        <v>24</v>
      </c>
      <c r="CA2" t="s">
        <v>197</v>
      </c>
      <c r="CB2" t="s">
        <v>24</v>
      </c>
      <c r="CD2" t="s">
        <v>166</v>
      </c>
      <c r="CF2" t="s">
        <v>169</v>
      </c>
      <c r="CH2" t="s">
        <v>170</v>
      </c>
      <c r="CJ2" t="s">
        <v>173</v>
      </c>
      <c r="CK2" t="s">
        <v>65</v>
      </c>
      <c r="CL2" t="s">
        <v>31</v>
      </c>
      <c r="CN2" t="s">
        <v>176</v>
      </c>
      <c r="CP2" t="s">
        <v>177</v>
      </c>
      <c r="CR2" t="s">
        <v>178</v>
      </c>
      <c r="CT2" t="s">
        <v>188</v>
      </c>
      <c r="CV2" t="s">
        <v>189</v>
      </c>
    </row>
    <row r="3" spans="2:100" x14ac:dyDescent="0.35">
      <c r="B3" t="s">
        <v>18</v>
      </c>
      <c r="C3" t="s">
        <v>136</v>
      </c>
      <c r="D3">
        <v>25.67</v>
      </c>
      <c r="F3" t="s">
        <v>20</v>
      </c>
      <c r="G3" s="1">
        <v>1.1100000000000001</v>
      </c>
      <c r="H3" s="1"/>
      <c r="I3" t="s">
        <v>20</v>
      </c>
      <c r="J3" s="1">
        <v>1.1100000000000001</v>
      </c>
      <c r="K3" s="1"/>
      <c r="L3" s="12" t="s">
        <v>20</v>
      </c>
      <c r="N3" s="48" t="s">
        <v>20</v>
      </c>
      <c r="P3" s="9" t="s">
        <v>71</v>
      </c>
      <c r="R3" s="11" t="s">
        <v>27</v>
      </c>
      <c r="T3" s="8" t="s">
        <v>77</v>
      </c>
      <c r="V3" s="10" t="s">
        <v>77</v>
      </c>
      <c r="X3" s="10" t="s">
        <v>77</v>
      </c>
      <c r="Z3" t="s">
        <v>77</v>
      </c>
      <c r="AB3" t="s">
        <v>152</v>
      </c>
      <c r="AD3" t="s">
        <v>152</v>
      </c>
      <c r="AF3" s="8" t="s">
        <v>82</v>
      </c>
      <c r="AH3" s="8" t="s">
        <v>81</v>
      </c>
      <c r="AJ3" s="8" t="s">
        <v>81</v>
      </c>
      <c r="AL3" s="37" t="s">
        <v>25</v>
      </c>
      <c r="AM3" s="37" t="s">
        <v>77</v>
      </c>
      <c r="AN3" s="37">
        <v>16</v>
      </c>
      <c r="AO3" s="37">
        <v>0.03</v>
      </c>
      <c r="AP3" s="38">
        <v>6.16</v>
      </c>
      <c r="AR3">
        <v>6</v>
      </c>
      <c r="AT3" s="7" t="s">
        <v>100</v>
      </c>
      <c r="AV3" s="8" t="s">
        <v>103</v>
      </c>
      <c r="AX3" s="8" t="s">
        <v>104</v>
      </c>
      <c r="AZ3" s="10" t="s">
        <v>104</v>
      </c>
      <c r="BB3" t="s">
        <v>100</v>
      </c>
      <c r="BC3" t="s">
        <v>103</v>
      </c>
      <c r="BD3" s="2">
        <v>0.22</v>
      </c>
      <c r="BF3" t="s">
        <v>28</v>
      </c>
      <c r="BG3">
        <v>0.16</v>
      </c>
      <c r="BH3">
        <v>1.8</v>
      </c>
      <c r="BJ3" t="s">
        <v>75</v>
      </c>
      <c r="BK3">
        <v>1.48</v>
      </c>
      <c r="BL3">
        <v>8.8000000000000007</v>
      </c>
      <c r="BN3" s="7" t="s">
        <v>174</v>
      </c>
      <c r="BP3" t="s">
        <v>185</v>
      </c>
      <c r="BQ3" t="s">
        <v>116</v>
      </c>
      <c r="BR3">
        <v>1.8</v>
      </c>
      <c r="BS3" s="2">
        <v>2.59</v>
      </c>
      <c r="BU3" t="s">
        <v>63</v>
      </c>
      <c r="BV3">
        <v>1.7999999999999999E-2</v>
      </c>
      <c r="BX3" t="s">
        <v>165</v>
      </c>
      <c r="BY3" s="1">
        <v>1.29</v>
      </c>
      <c r="BZ3" s="1"/>
      <c r="CA3" t="s">
        <v>165</v>
      </c>
      <c r="CB3" s="1">
        <v>1.29</v>
      </c>
      <c r="CD3" s="9" t="s">
        <v>167</v>
      </c>
      <c r="CF3" s="8" t="s">
        <v>79</v>
      </c>
      <c r="CH3" s="10" t="s">
        <v>79</v>
      </c>
      <c r="CJ3" t="s">
        <v>75</v>
      </c>
      <c r="CK3">
        <v>1.48</v>
      </c>
      <c r="CL3">
        <v>8.8000000000000007</v>
      </c>
      <c r="CN3" s="7" t="s">
        <v>174</v>
      </c>
      <c r="CP3" s="7" t="s">
        <v>182</v>
      </c>
      <c r="CR3" s="7" t="s">
        <v>179</v>
      </c>
      <c r="CT3" s="8" t="s">
        <v>116</v>
      </c>
      <c r="CV3" s="8" t="s">
        <v>116</v>
      </c>
    </row>
    <row r="4" spans="2:100" x14ac:dyDescent="0.35">
      <c r="B4" t="s">
        <v>18</v>
      </c>
      <c r="C4" t="s">
        <v>200</v>
      </c>
      <c r="D4">
        <v>28.62</v>
      </c>
      <c r="F4" t="s">
        <v>21</v>
      </c>
      <c r="G4" s="1">
        <v>0.98</v>
      </c>
      <c r="H4" s="1"/>
      <c r="I4" t="s">
        <v>21</v>
      </c>
      <c r="J4" s="1">
        <v>0.98</v>
      </c>
      <c r="K4" s="1"/>
      <c r="L4" s="1"/>
      <c r="N4" s="1"/>
      <c r="P4" s="9" t="s">
        <v>72</v>
      </c>
      <c r="T4" s="10" t="s">
        <v>78</v>
      </c>
      <c r="V4" s="8" t="s">
        <v>78</v>
      </c>
      <c r="X4" s="8" t="s">
        <v>78</v>
      </c>
      <c r="Z4" t="s">
        <v>78</v>
      </c>
      <c r="AB4" t="s">
        <v>77</v>
      </c>
      <c r="AD4" t="s">
        <v>77</v>
      </c>
      <c r="AF4" s="10" t="s">
        <v>83</v>
      </c>
      <c r="AH4" s="10" t="s">
        <v>82</v>
      </c>
      <c r="AJ4" s="8" t="s">
        <v>82</v>
      </c>
      <c r="AL4" s="37" t="s">
        <v>25</v>
      </c>
      <c r="AM4" s="37" t="s">
        <v>78</v>
      </c>
      <c r="AN4" s="37">
        <v>16</v>
      </c>
      <c r="AO4" s="37">
        <v>0.04</v>
      </c>
      <c r="AP4" s="38">
        <v>8.2100000000000009</v>
      </c>
      <c r="AR4">
        <v>7</v>
      </c>
      <c r="AT4" s="7" t="s">
        <v>101</v>
      </c>
      <c r="AV4" s="10" t="s">
        <v>104</v>
      </c>
      <c r="AX4" s="10" t="s">
        <v>105</v>
      </c>
      <c r="AZ4" s="8" t="s">
        <v>105</v>
      </c>
      <c r="BB4" t="s">
        <v>100</v>
      </c>
      <c r="BC4" t="s">
        <v>104</v>
      </c>
      <c r="BD4" s="2">
        <v>0.32</v>
      </c>
      <c r="BN4" s="11" t="s">
        <v>175</v>
      </c>
      <c r="BP4" t="s">
        <v>185</v>
      </c>
      <c r="BQ4" t="s">
        <v>117</v>
      </c>
      <c r="BR4">
        <v>1.8</v>
      </c>
      <c r="BS4" s="2">
        <v>4.21</v>
      </c>
      <c r="BX4" t="s">
        <v>74</v>
      </c>
      <c r="BY4" s="1">
        <v>0.98</v>
      </c>
      <c r="CA4" t="s">
        <v>74</v>
      </c>
      <c r="CB4" s="1">
        <v>0.98</v>
      </c>
      <c r="CD4" s="9" t="s">
        <v>168</v>
      </c>
      <c r="CF4" s="10" t="s">
        <v>80</v>
      </c>
      <c r="CH4" s="8" t="s">
        <v>80</v>
      </c>
      <c r="CJ4" t="s">
        <v>171</v>
      </c>
      <c r="CK4">
        <v>1.45</v>
      </c>
      <c r="CL4">
        <v>12.99</v>
      </c>
      <c r="CN4" s="11" t="s">
        <v>175</v>
      </c>
      <c r="CP4" s="11" t="s">
        <v>183</v>
      </c>
      <c r="CR4" s="11" t="s">
        <v>180</v>
      </c>
      <c r="CT4" s="10" t="s">
        <v>117</v>
      </c>
      <c r="CV4" s="10" t="s">
        <v>117</v>
      </c>
    </row>
    <row r="5" spans="2:100" x14ac:dyDescent="0.35">
      <c r="B5" t="s">
        <v>18</v>
      </c>
      <c r="C5" t="s">
        <v>19</v>
      </c>
      <c r="D5">
        <v>30.83</v>
      </c>
      <c r="F5" t="s">
        <v>22</v>
      </c>
      <c r="G5" s="1">
        <v>0.98</v>
      </c>
      <c r="H5" s="1"/>
      <c r="I5" t="s">
        <v>22</v>
      </c>
      <c r="J5" s="1">
        <v>0.98</v>
      </c>
      <c r="K5" s="1"/>
      <c r="L5" s="1"/>
      <c r="N5" s="1"/>
      <c r="P5" s="7" t="s">
        <v>149</v>
      </c>
      <c r="T5" s="8" t="s">
        <v>79</v>
      </c>
      <c r="V5" s="10" t="s">
        <v>79</v>
      </c>
      <c r="X5" s="10" t="s">
        <v>79</v>
      </c>
      <c r="Z5" t="s">
        <v>153</v>
      </c>
      <c r="AB5" t="s">
        <v>78</v>
      </c>
      <c r="AD5" t="s">
        <v>78</v>
      </c>
      <c r="AF5" s="8" t="s">
        <v>84</v>
      </c>
      <c r="AH5" s="8" t="s">
        <v>83</v>
      </c>
      <c r="AJ5" s="8" t="s">
        <v>83</v>
      </c>
      <c r="AL5" s="37" t="s">
        <v>25</v>
      </c>
      <c r="AM5" s="37" t="s">
        <v>79</v>
      </c>
      <c r="AN5" s="37">
        <v>16</v>
      </c>
      <c r="AO5" s="37">
        <v>0.05</v>
      </c>
      <c r="AP5" s="38">
        <v>10.27</v>
      </c>
      <c r="AR5">
        <v>8</v>
      </c>
      <c r="AT5" s="11" t="s">
        <v>102</v>
      </c>
      <c r="AV5" s="8" t="s">
        <v>105</v>
      </c>
      <c r="AX5" s="8" t="s">
        <v>106</v>
      </c>
      <c r="AZ5" s="10" t="s">
        <v>142</v>
      </c>
      <c r="BB5" t="s">
        <v>100</v>
      </c>
      <c r="BC5" t="s">
        <v>105</v>
      </c>
      <c r="BD5" s="2">
        <v>0.32</v>
      </c>
      <c r="BN5" s="11" t="s">
        <v>185</v>
      </c>
      <c r="BP5" t="s">
        <v>185</v>
      </c>
      <c r="BQ5" t="s">
        <v>118</v>
      </c>
      <c r="BR5">
        <v>1.8</v>
      </c>
      <c r="BS5" s="2">
        <v>3.94</v>
      </c>
      <c r="BX5" t="s">
        <v>202</v>
      </c>
      <c r="BY5" s="1">
        <v>0.69</v>
      </c>
      <c r="CA5" t="s">
        <v>202</v>
      </c>
      <c r="CB5" s="1">
        <v>0.69</v>
      </c>
      <c r="CF5" s="8" t="s">
        <v>81</v>
      </c>
      <c r="CH5" s="10" t="s">
        <v>81</v>
      </c>
      <c r="CJ5" t="s">
        <v>172</v>
      </c>
      <c r="CK5">
        <v>1.7</v>
      </c>
      <c r="CL5">
        <v>11.95</v>
      </c>
      <c r="CN5" s="11" t="s">
        <v>185</v>
      </c>
      <c r="CP5" s="11" t="s">
        <v>184</v>
      </c>
      <c r="CR5" s="11" t="s">
        <v>181</v>
      </c>
      <c r="CT5" s="8" t="s">
        <v>118</v>
      </c>
      <c r="CV5" s="8" t="s">
        <v>118</v>
      </c>
    </row>
    <row r="6" spans="2:100" x14ac:dyDescent="0.35">
      <c r="F6" t="s">
        <v>74</v>
      </c>
      <c r="G6" s="1">
        <v>0.98</v>
      </c>
      <c r="H6" s="1"/>
      <c r="I6" t="s">
        <v>74</v>
      </c>
      <c r="J6" s="1">
        <v>0.98</v>
      </c>
      <c r="K6" s="1"/>
      <c r="L6" s="1"/>
      <c r="N6" s="1"/>
      <c r="P6" s="9" t="s">
        <v>150</v>
      </c>
      <c r="T6" s="10" t="s">
        <v>80</v>
      </c>
      <c r="V6" s="8" t="s">
        <v>80</v>
      </c>
      <c r="X6" s="8" t="s">
        <v>80</v>
      </c>
      <c r="Z6" t="s">
        <v>80</v>
      </c>
      <c r="AB6" t="s">
        <v>153</v>
      </c>
      <c r="AD6" t="s">
        <v>153</v>
      </c>
      <c r="AF6" s="10" t="s">
        <v>85</v>
      </c>
      <c r="AH6" s="10" t="s">
        <v>84</v>
      </c>
      <c r="AJ6" s="12" t="s">
        <v>84</v>
      </c>
      <c r="AL6" s="37" t="s">
        <v>25</v>
      </c>
      <c r="AM6" s="37" t="s">
        <v>80</v>
      </c>
      <c r="AN6" s="37">
        <v>16</v>
      </c>
      <c r="AO6" s="37">
        <v>0.06</v>
      </c>
      <c r="AP6" s="38">
        <v>12.97</v>
      </c>
      <c r="AR6">
        <v>9</v>
      </c>
      <c r="AV6" s="10" t="s">
        <v>106</v>
      </c>
      <c r="AX6" s="10" t="s">
        <v>107</v>
      </c>
      <c r="AZ6" s="8" t="s">
        <v>143</v>
      </c>
      <c r="BB6" t="s">
        <v>100</v>
      </c>
      <c r="BC6" t="s">
        <v>106</v>
      </c>
      <c r="BD6" s="2">
        <v>0.34</v>
      </c>
      <c r="BN6" s="11" t="s">
        <v>186</v>
      </c>
      <c r="BP6" t="s">
        <v>185</v>
      </c>
      <c r="BQ6" t="s">
        <v>119</v>
      </c>
      <c r="BR6">
        <v>1.8</v>
      </c>
      <c r="BS6" s="2">
        <v>3.38</v>
      </c>
      <c r="BX6" t="s">
        <v>203</v>
      </c>
      <c r="BY6" s="1">
        <v>0.79</v>
      </c>
      <c r="CA6" t="s">
        <v>203</v>
      </c>
      <c r="CB6" s="1">
        <v>0.79</v>
      </c>
      <c r="CF6" s="10" t="s">
        <v>82</v>
      </c>
      <c r="CH6" s="8" t="s">
        <v>82</v>
      </c>
      <c r="CN6" s="11" t="s">
        <v>186</v>
      </c>
      <c r="CT6" s="13" t="s">
        <v>119</v>
      </c>
      <c r="CV6" s="13" t="s">
        <v>119</v>
      </c>
    </row>
    <row r="7" spans="2:100" x14ac:dyDescent="0.35">
      <c r="F7" t="s">
        <v>201</v>
      </c>
      <c r="G7" s="1">
        <v>1.23</v>
      </c>
      <c r="I7" t="s">
        <v>201</v>
      </c>
      <c r="J7" s="1">
        <v>1.23</v>
      </c>
      <c r="P7" s="9" t="s">
        <v>151</v>
      </c>
      <c r="T7" s="8" t="s">
        <v>81</v>
      </c>
      <c r="V7" s="10" t="s">
        <v>81</v>
      </c>
      <c r="X7" s="10" t="s">
        <v>81</v>
      </c>
      <c r="Z7" t="s">
        <v>81</v>
      </c>
      <c r="AB7" t="s">
        <v>80</v>
      </c>
      <c r="AD7" t="s">
        <v>80</v>
      </c>
      <c r="AF7" s="8" t="s">
        <v>86</v>
      </c>
      <c r="AH7" s="10" t="s">
        <v>86</v>
      </c>
      <c r="AJ7" s="12" t="s">
        <v>86</v>
      </c>
      <c r="AL7" s="37" t="s">
        <v>25</v>
      </c>
      <c r="AM7" s="37" t="s">
        <v>81</v>
      </c>
      <c r="AN7" s="37">
        <v>16</v>
      </c>
      <c r="AO7" s="37">
        <v>0.08</v>
      </c>
      <c r="AP7" s="38">
        <v>16.43</v>
      </c>
      <c r="AR7">
        <v>10</v>
      </c>
      <c r="AV7" s="8" t="s">
        <v>107</v>
      </c>
      <c r="AX7" s="8" t="s">
        <v>108</v>
      </c>
      <c r="AZ7" s="10" t="s">
        <v>144</v>
      </c>
      <c r="BB7" t="s">
        <v>100</v>
      </c>
      <c r="BC7" t="s">
        <v>107</v>
      </c>
      <c r="BD7" s="2">
        <v>0.38</v>
      </c>
      <c r="BN7" s="11" t="s">
        <v>187</v>
      </c>
      <c r="BP7" t="s">
        <v>186</v>
      </c>
      <c r="BQ7" t="s">
        <v>116</v>
      </c>
      <c r="BR7">
        <v>2.1</v>
      </c>
      <c r="BS7" s="2">
        <v>2.59</v>
      </c>
      <c r="CF7" s="8" t="s">
        <v>83</v>
      </c>
      <c r="CH7" s="10" t="s">
        <v>83</v>
      </c>
      <c r="CN7" s="11" t="s">
        <v>187</v>
      </c>
      <c r="CT7" t="s">
        <v>141</v>
      </c>
    </row>
    <row r="8" spans="2:100" x14ac:dyDescent="0.35">
      <c r="F8" t="s">
        <v>202</v>
      </c>
      <c r="G8" s="1">
        <v>0.69</v>
      </c>
      <c r="I8" t="s">
        <v>202</v>
      </c>
      <c r="J8" s="1">
        <v>0.69</v>
      </c>
      <c r="P8" s="9" t="s">
        <v>26</v>
      </c>
      <c r="T8" s="10" t="s">
        <v>82</v>
      </c>
      <c r="V8" s="8" t="s">
        <v>82</v>
      </c>
      <c r="X8" s="8" t="s">
        <v>82</v>
      </c>
      <c r="Z8" t="s">
        <v>82</v>
      </c>
      <c r="AB8" t="s">
        <v>81</v>
      </c>
      <c r="AD8" t="s">
        <v>81</v>
      </c>
      <c r="AF8" s="10" t="s">
        <v>87</v>
      </c>
      <c r="AH8" s="8" t="s">
        <v>87</v>
      </c>
      <c r="AL8" s="37" t="s">
        <v>25</v>
      </c>
      <c r="AM8" s="37" t="s">
        <v>82</v>
      </c>
      <c r="AN8" s="37">
        <v>16</v>
      </c>
      <c r="AO8" s="37">
        <v>0.1</v>
      </c>
      <c r="AP8" s="38">
        <v>20.53</v>
      </c>
      <c r="AR8">
        <v>11</v>
      </c>
      <c r="AV8" s="10" t="s">
        <v>108</v>
      </c>
      <c r="AX8" s="10" t="s">
        <v>109</v>
      </c>
      <c r="AZ8" s="8" t="s">
        <v>145</v>
      </c>
      <c r="BB8" t="s">
        <v>100</v>
      </c>
      <c r="BC8" t="s">
        <v>108</v>
      </c>
      <c r="BD8" s="2">
        <v>0.42</v>
      </c>
      <c r="BP8" t="s">
        <v>186</v>
      </c>
      <c r="BQ8" t="s">
        <v>117</v>
      </c>
      <c r="BR8">
        <v>2.1</v>
      </c>
      <c r="BS8" s="2">
        <v>4.21</v>
      </c>
      <c r="CF8" s="10" t="s">
        <v>84</v>
      </c>
      <c r="CH8" s="8" t="s">
        <v>84</v>
      </c>
    </row>
    <row r="9" spans="2:100" x14ac:dyDescent="0.35">
      <c r="F9" t="s">
        <v>203</v>
      </c>
      <c r="G9" s="1">
        <v>0.79</v>
      </c>
      <c r="I9" t="s">
        <v>203</v>
      </c>
      <c r="J9" s="1">
        <v>0.79</v>
      </c>
      <c r="P9" s="11" t="s">
        <v>27</v>
      </c>
      <c r="T9" s="8" t="s">
        <v>83</v>
      </c>
      <c r="V9" s="10" t="s">
        <v>83</v>
      </c>
      <c r="X9" s="10" t="s">
        <v>83</v>
      </c>
      <c r="Z9" t="s">
        <v>83</v>
      </c>
      <c r="AB9" t="s">
        <v>82</v>
      </c>
      <c r="AD9" t="s">
        <v>82</v>
      </c>
      <c r="AF9" s="12" t="s">
        <v>88</v>
      </c>
      <c r="AH9" s="13" t="s">
        <v>88</v>
      </c>
      <c r="AL9" s="37" t="s">
        <v>25</v>
      </c>
      <c r="AM9" s="37" t="s">
        <v>83</v>
      </c>
      <c r="AN9" s="37">
        <v>16</v>
      </c>
      <c r="AO9" s="37">
        <v>0.12</v>
      </c>
      <c r="AP9" s="38">
        <v>24.64</v>
      </c>
      <c r="AR9">
        <v>12</v>
      </c>
      <c r="AV9" s="8" t="s">
        <v>109</v>
      </c>
      <c r="AX9" s="8" t="s">
        <v>110</v>
      </c>
      <c r="AZ9" s="10" t="s">
        <v>146</v>
      </c>
      <c r="BB9" t="s">
        <v>100</v>
      </c>
      <c r="BC9" t="s">
        <v>109</v>
      </c>
      <c r="BD9" s="2">
        <v>0.44</v>
      </c>
      <c r="BP9" t="s">
        <v>186</v>
      </c>
      <c r="BQ9" t="s">
        <v>118</v>
      </c>
      <c r="BR9">
        <v>2.1</v>
      </c>
      <c r="BS9" s="2">
        <v>3.94</v>
      </c>
      <c r="CF9" s="10" t="s">
        <v>86</v>
      </c>
      <c r="CH9" s="8" t="s">
        <v>86</v>
      </c>
    </row>
    <row r="10" spans="2:100" x14ac:dyDescent="0.35">
      <c r="C10" s="1"/>
      <c r="T10" s="10" t="s">
        <v>84</v>
      </c>
      <c r="V10" s="8" t="s">
        <v>84</v>
      </c>
      <c r="X10" s="8" t="s">
        <v>84</v>
      </c>
      <c r="Z10" t="s">
        <v>84</v>
      </c>
      <c r="AB10" t="s">
        <v>83</v>
      </c>
      <c r="AD10" t="s">
        <v>83</v>
      </c>
      <c r="AL10" s="37" t="s">
        <v>25</v>
      </c>
      <c r="AM10" s="37" t="s">
        <v>84</v>
      </c>
      <c r="AN10" s="37">
        <v>16</v>
      </c>
      <c r="AO10" s="37">
        <v>0.14000000000000001</v>
      </c>
      <c r="AP10" s="38">
        <v>28.75</v>
      </c>
      <c r="AR10">
        <v>13</v>
      </c>
      <c r="AV10" s="13" t="s">
        <v>110</v>
      </c>
      <c r="AX10" s="10" t="s">
        <v>111</v>
      </c>
      <c r="AZ10" s="8" t="s">
        <v>147</v>
      </c>
      <c r="BB10" t="s">
        <v>100</v>
      </c>
      <c r="BC10" t="s">
        <v>110</v>
      </c>
      <c r="BD10" s="2">
        <v>0.52</v>
      </c>
      <c r="BP10" t="s">
        <v>186</v>
      </c>
      <c r="BQ10" t="s">
        <v>119</v>
      </c>
      <c r="BR10">
        <v>2.1</v>
      </c>
      <c r="BS10" s="2">
        <v>3.38</v>
      </c>
      <c r="CF10" s="8" t="s">
        <v>87</v>
      </c>
      <c r="CH10" s="10" t="s">
        <v>87</v>
      </c>
    </row>
    <row r="11" spans="2:100" x14ac:dyDescent="0.35">
      <c r="C11" s="1"/>
      <c r="T11" s="8" t="s">
        <v>85</v>
      </c>
      <c r="V11" s="10" t="s">
        <v>85</v>
      </c>
      <c r="X11" s="10" t="s">
        <v>85</v>
      </c>
      <c r="AB11" t="s">
        <v>84</v>
      </c>
      <c r="AD11" t="s">
        <v>84</v>
      </c>
      <c r="AL11" s="37" t="s">
        <v>25</v>
      </c>
      <c r="AM11" s="37" t="s">
        <v>85</v>
      </c>
      <c r="AN11" s="37">
        <v>16</v>
      </c>
      <c r="AO11" s="37">
        <v>0.15</v>
      </c>
      <c r="AP11" s="38">
        <v>38.51</v>
      </c>
      <c r="AX11" s="8" t="s">
        <v>112</v>
      </c>
      <c r="AZ11" s="10" t="s">
        <v>148</v>
      </c>
      <c r="BB11" t="s">
        <v>101</v>
      </c>
      <c r="BC11" t="s">
        <v>104</v>
      </c>
      <c r="BD11" s="2">
        <v>0.44</v>
      </c>
      <c r="BP11" t="s">
        <v>187</v>
      </c>
      <c r="BQ11" t="s">
        <v>116</v>
      </c>
      <c r="BR11">
        <v>2.4</v>
      </c>
      <c r="BS11" s="2">
        <v>2.59</v>
      </c>
      <c r="CF11" s="10" t="s">
        <v>88</v>
      </c>
      <c r="CH11" s="12" t="s">
        <v>88</v>
      </c>
    </row>
    <row r="12" spans="2:100" x14ac:dyDescent="0.35">
      <c r="C12" s="1"/>
      <c r="T12" s="10" t="s">
        <v>86</v>
      </c>
      <c r="V12" s="8" t="s">
        <v>86</v>
      </c>
      <c r="X12" s="8" t="s">
        <v>86</v>
      </c>
      <c r="AL12" s="37" t="s">
        <v>25</v>
      </c>
      <c r="AM12" s="37" t="s">
        <v>86</v>
      </c>
      <c r="AN12" s="37">
        <v>16</v>
      </c>
      <c r="AO12" s="37">
        <v>0.16</v>
      </c>
      <c r="AP12" s="38">
        <v>32.85</v>
      </c>
      <c r="AX12" s="10" t="s">
        <v>113</v>
      </c>
      <c r="AZ12" s="8" t="s">
        <v>113</v>
      </c>
      <c r="BB12" t="s">
        <v>101</v>
      </c>
      <c r="BC12" t="s">
        <v>105</v>
      </c>
      <c r="BD12" s="2">
        <v>0.48</v>
      </c>
      <c r="BP12" t="s">
        <v>187</v>
      </c>
      <c r="BQ12" t="s">
        <v>117</v>
      </c>
      <c r="BR12">
        <v>2.4</v>
      </c>
      <c r="BS12" s="2">
        <v>4.21</v>
      </c>
    </row>
    <row r="13" spans="2:100" x14ac:dyDescent="0.35">
      <c r="C13" s="1"/>
      <c r="T13" s="8" t="s">
        <v>87</v>
      </c>
      <c r="V13" s="10" t="s">
        <v>87</v>
      </c>
      <c r="X13" s="10" t="s">
        <v>87</v>
      </c>
      <c r="AL13" s="37" t="s">
        <v>25</v>
      </c>
      <c r="AM13" s="37" t="s">
        <v>87</v>
      </c>
      <c r="AN13" s="37">
        <v>16</v>
      </c>
      <c r="AO13" s="37">
        <v>0.18</v>
      </c>
      <c r="AP13" s="38">
        <v>36.96</v>
      </c>
      <c r="AX13" s="12" t="s">
        <v>114</v>
      </c>
      <c r="AZ13" s="13" t="s">
        <v>114</v>
      </c>
      <c r="BB13" t="s">
        <v>101</v>
      </c>
      <c r="BC13" t="s">
        <v>106</v>
      </c>
      <c r="BD13" s="2">
        <v>0.52</v>
      </c>
      <c r="BP13" t="s">
        <v>187</v>
      </c>
      <c r="BQ13" t="s">
        <v>118</v>
      </c>
      <c r="BR13">
        <v>2.4</v>
      </c>
      <c r="BS13" s="2">
        <v>3.94</v>
      </c>
    </row>
    <row r="14" spans="2:100" x14ac:dyDescent="0.35">
      <c r="T14" s="10" t="s">
        <v>88</v>
      </c>
      <c r="V14" s="12" t="s">
        <v>88</v>
      </c>
      <c r="X14" s="12" t="s">
        <v>88</v>
      </c>
      <c r="AL14" s="37" t="s">
        <v>25</v>
      </c>
      <c r="AM14" s="37" t="s">
        <v>88</v>
      </c>
      <c r="AN14" s="37">
        <v>16</v>
      </c>
      <c r="AO14" s="37">
        <v>0.2</v>
      </c>
      <c r="AP14" s="38">
        <v>41.07</v>
      </c>
      <c r="BB14" t="s">
        <v>101</v>
      </c>
      <c r="BC14" t="s">
        <v>107</v>
      </c>
      <c r="BD14" s="2">
        <v>0.56000000000000005</v>
      </c>
      <c r="BP14" t="s">
        <v>187</v>
      </c>
      <c r="BQ14" t="s">
        <v>119</v>
      </c>
      <c r="BR14">
        <v>2.4</v>
      </c>
      <c r="BS14" s="2">
        <v>3.38</v>
      </c>
    </row>
    <row r="15" spans="2:100" x14ac:dyDescent="0.35">
      <c r="E15" s="2"/>
      <c r="AL15" s="37" t="s">
        <v>25</v>
      </c>
      <c r="AM15" s="37" t="s">
        <v>89</v>
      </c>
      <c r="AN15" s="37">
        <v>16</v>
      </c>
      <c r="AO15" s="37">
        <v>0.22</v>
      </c>
      <c r="AP15" s="38">
        <v>52.07</v>
      </c>
      <c r="BB15" t="s">
        <v>101</v>
      </c>
      <c r="BC15" t="s">
        <v>108</v>
      </c>
      <c r="BD15" s="2">
        <v>0.6</v>
      </c>
      <c r="BP15" t="s">
        <v>182</v>
      </c>
      <c r="BQ15" t="s">
        <v>116</v>
      </c>
      <c r="BR15">
        <v>1.8</v>
      </c>
      <c r="BS15" s="2">
        <v>5.35</v>
      </c>
    </row>
    <row r="16" spans="2:100" x14ac:dyDescent="0.35">
      <c r="E16" s="2"/>
      <c r="AL16" s="37" t="s">
        <v>149</v>
      </c>
      <c r="AM16" s="37" t="s">
        <v>152</v>
      </c>
      <c r="AN16" s="37">
        <v>16</v>
      </c>
      <c r="AO16" s="37">
        <v>0.02</v>
      </c>
      <c r="AP16" s="38">
        <v>4.3600000000000003</v>
      </c>
      <c r="BB16" t="s">
        <v>101</v>
      </c>
      <c r="BC16" t="s">
        <v>109</v>
      </c>
      <c r="BD16" s="2">
        <v>0.68</v>
      </c>
      <c r="BP16" t="s">
        <v>182</v>
      </c>
      <c r="BQ16" t="s">
        <v>117</v>
      </c>
      <c r="BR16">
        <v>1.8</v>
      </c>
      <c r="BS16" s="2">
        <v>7.86</v>
      </c>
    </row>
    <row r="17" spans="5:71" x14ac:dyDescent="0.35">
      <c r="E17" s="2"/>
      <c r="AL17" s="42" t="s">
        <v>149</v>
      </c>
      <c r="AM17" s="42" t="s">
        <v>77</v>
      </c>
      <c r="AN17" s="42">
        <v>16</v>
      </c>
      <c r="AO17" s="42">
        <v>0.03</v>
      </c>
      <c r="AP17" s="43">
        <v>4.5999999999999996</v>
      </c>
      <c r="AQ17" s="42"/>
      <c r="BB17" t="s">
        <v>101</v>
      </c>
      <c r="BC17" t="s">
        <v>110</v>
      </c>
      <c r="BD17" s="2">
        <v>0.78</v>
      </c>
      <c r="BP17" t="s">
        <v>182</v>
      </c>
      <c r="BQ17" t="s">
        <v>118</v>
      </c>
      <c r="BR17">
        <v>1.8</v>
      </c>
      <c r="BS17" s="2">
        <v>7.44</v>
      </c>
    </row>
    <row r="18" spans="5:71" x14ac:dyDescent="0.35">
      <c r="E18" s="2"/>
      <c r="AL18" s="42" t="s">
        <v>149</v>
      </c>
      <c r="AM18" s="42" t="s">
        <v>78</v>
      </c>
      <c r="AN18" s="42">
        <v>16</v>
      </c>
      <c r="AO18" s="42">
        <v>0.04</v>
      </c>
      <c r="AP18" s="43">
        <v>5.5</v>
      </c>
      <c r="AQ18" s="42"/>
      <c r="BB18" t="s">
        <v>101</v>
      </c>
      <c r="BC18" t="s">
        <v>111</v>
      </c>
      <c r="BD18" s="2">
        <v>1.62</v>
      </c>
      <c r="BP18" t="s">
        <v>182</v>
      </c>
      <c r="BQ18" t="s">
        <v>119</v>
      </c>
      <c r="BR18">
        <v>1.8</v>
      </c>
      <c r="BS18" s="2">
        <v>6.74</v>
      </c>
    </row>
    <row r="19" spans="5:71" x14ac:dyDescent="0.35">
      <c r="E19" s="2"/>
      <c r="AL19" s="42" t="s">
        <v>149</v>
      </c>
      <c r="AM19" s="42" t="s">
        <v>153</v>
      </c>
      <c r="AN19" s="42">
        <v>16</v>
      </c>
      <c r="AO19" s="42">
        <v>0.05</v>
      </c>
      <c r="AP19" s="43">
        <v>6.88</v>
      </c>
      <c r="AQ19" s="42"/>
      <c r="BB19" t="s">
        <v>101</v>
      </c>
      <c r="BC19" t="s">
        <v>112</v>
      </c>
      <c r="BD19" s="2">
        <v>1.74</v>
      </c>
      <c r="BP19" t="s">
        <v>182</v>
      </c>
      <c r="BQ19" t="s">
        <v>141</v>
      </c>
      <c r="BR19">
        <v>1.8</v>
      </c>
      <c r="BS19" s="2">
        <v>7.94</v>
      </c>
    </row>
    <row r="20" spans="5:71" x14ac:dyDescent="0.35">
      <c r="E20" s="2"/>
      <c r="AL20" s="42" t="s">
        <v>149</v>
      </c>
      <c r="AM20" s="42" t="s">
        <v>80</v>
      </c>
      <c r="AN20" s="42">
        <v>16</v>
      </c>
      <c r="AO20" s="42">
        <v>0.06</v>
      </c>
      <c r="AP20" s="43">
        <v>8.26</v>
      </c>
      <c r="AQ20" s="42"/>
      <c r="BB20" t="s">
        <v>101</v>
      </c>
      <c r="BC20" t="s">
        <v>113</v>
      </c>
      <c r="BD20" s="2">
        <v>2</v>
      </c>
      <c r="BP20" t="s">
        <v>183</v>
      </c>
      <c r="BQ20" t="s">
        <v>116</v>
      </c>
      <c r="BR20">
        <v>2.1</v>
      </c>
      <c r="BS20" s="2">
        <v>5.35</v>
      </c>
    </row>
    <row r="21" spans="5:71" x14ac:dyDescent="0.35">
      <c r="E21" s="2"/>
      <c r="AL21" s="42" t="s">
        <v>149</v>
      </c>
      <c r="AM21" s="42" t="s">
        <v>81</v>
      </c>
      <c r="AN21" s="42">
        <v>16</v>
      </c>
      <c r="AO21" s="42">
        <v>0.08</v>
      </c>
      <c r="AP21" s="43">
        <v>11</v>
      </c>
      <c r="AQ21" s="42"/>
      <c r="BB21" t="s">
        <v>101</v>
      </c>
      <c r="BC21" t="s">
        <v>114</v>
      </c>
      <c r="BD21" s="2">
        <v>2.3199999999999998</v>
      </c>
      <c r="BP21" t="s">
        <v>183</v>
      </c>
      <c r="BQ21" t="s">
        <v>117</v>
      </c>
      <c r="BR21">
        <v>2.1</v>
      </c>
      <c r="BS21" s="2">
        <v>7.86</v>
      </c>
    </row>
    <row r="22" spans="5:71" x14ac:dyDescent="0.35">
      <c r="E22" s="2"/>
      <c r="AL22" s="42" t="s">
        <v>149</v>
      </c>
      <c r="AM22" s="42" t="s">
        <v>82</v>
      </c>
      <c r="AN22" s="42">
        <v>16</v>
      </c>
      <c r="AO22" s="42">
        <v>0.1</v>
      </c>
      <c r="AP22" s="43">
        <v>13.76</v>
      </c>
      <c r="AQ22" s="42"/>
      <c r="BB22" t="s">
        <v>102</v>
      </c>
      <c r="BC22" t="s">
        <v>104</v>
      </c>
      <c r="BD22" s="2">
        <v>0.54</v>
      </c>
      <c r="BP22" t="s">
        <v>183</v>
      </c>
      <c r="BQ22" t="s">
        <v>118</v>
      </c>
      <c r="BR22">
        <v>2.1</v>
      </c>
      <c r="BS22" s="2">
        <v>7.44</v>
      </c>
    </row>
    <row r="23" spans="5:71" x14ac:dyDescent="0.35">
      <c r="E23" s="2"/>
      <c r="AL23" s="42" t="s">
        <v>149</v>
      </c>
      <c r="AM23" s="42" t="s">
        <v>83</v>
      </c>
      <c r="AN23" s="42">
        <v>16</v>
      </c>
      <c r="AO23" s="42">
        <v>0.12</v>
      </c>
      <c r="AP23" s="43">
        <v>16.5</v>
      </c>
      <c r="AQ23" s="42"/>
      <c r="BB23" t="s">
        <v>102</v>
      </c>
      <c r="BC23" t="s">
        <v>105</v>
      </c>
      <c r="BD23" s="2">
        <v>0.64</v>
      </c>
      <c r="BP23" t="s">
        <v>183</v>
      </c>
      <c r="BQ23" t="s">
        <v>119</v>
      </c>
      <c r="BR23">
        <v>2.1</v>
      </c>
      <c r="BS23" s="2">
        <v>6.74</v>
      </c>
    </row>
    <row r="24" spans="5:71" x14ac:dyDescent="0.35">
      <c r="E24" s="2"/>
      <c r="AL24" s="42" t="s">
        <v>149</v>
      </c>
      <c r="AM24" s="42" t="s">
        <v>84</v>
      </c>
      <c r="AN24" s="42">
        <v>16</v>
      </c>
      <c r="AO24" s="42">
        <v>0.14000000000000001</v>
      </c>
      <c r="AP24" s="43">
        <v>19.260000000000002</v>
      </c>
      <c r="AQ24" s="42"/>
      <c r="BB24" t="s">
        <v>102</v>
      </c>
      <c r="BC24" t="s">
        <v>142</v>
      </c>
      <c r="BD24" s="2">
        <v>0.66</v>
      </c>
      <c r="BP24" t="s">
        <v>183</v>
      </c>
      <c r="BQ24" t="s">
        <v>141</v>
      </c>
      <c r="BR24">
        <v>2.1</v>
      </c>
      <c r="BS24" s="2">
        <v>7.94</v>
      </c>
    </row>
    <row r="25" spans="5:71" x14ac:dyDescent="0.35">
      <c r="E25" s="2"/>
      <c r="AL25" s="42" t="s">
        <v>71</v>
      </c>
      <c r="AM25" s="42" t="s">
        <v>77</v>
      </c>
      <c r="AN25" s="42">
        <v>16</v>
      </c>
      <c r="AO25" s="42">
        <v>0.03</v>
      </c>
      <c r="AP25" s="43">
        <v>3.38</v>
      </c>
      <c r="AQ25" s="42"/>
      <c r="BB25" t="s">
        <v>102</v>
      </c>
      <c r="BC25" t="s">
        <v>143</v>
      </c>
      <c r="BD25" s="2">
        <v>0.74</v>
      </c>
      <c r="BP25" t="s">
        <v>184</v>
      </c>
      <c r="BQ25" t="s">
        <v>116</v>
      </c>
      <c r="BR25">
        <v>2.4</v>
      </c>
      <c r="BS25" s="2">
        <v>5.35</v>
      </c>
    </row>
    <row r="26" spans="5:71" x14ac:dyDescent="0.35">
      <c r="E26" s="2"/>
      <c r="AL26" s="42" t="s">
        <v>71</v>
      </c>
      <c r="AM26" s="42" t="s">
        <v>78</v>
      </c>
      <c r="AN26" s="42">
        <v>16</v>
      </c>
      <c r="AO26" s="42">
        <v>0.04</v>
      </c>
      <c r="AP26" s="43">
        <v>4.5</v>
      </c>
      <c r="AQ26" s="42"/>
      <c r="BB26" t="s">
        <v>102</v>
      </c>
      <c r="BC26" t="s">
        <v>144</v>
      </c>
      <c r="BD26" s="2">
        <v>0.8</v>
      </c>
      <c r="BP26" t="s">
        <v>184</v>
      </c>
      <c r="BQ26" t="s">
        <v>117</v>
      </c>
      <c r="BR26">
        <v>2.4</v>
      </c>
      <c r="BS26" s="2">
        <v>7.86</v>
      </c>
    </row>
    <row r="27" spans="5:71" x14ac:dyDescent="0.35">
      <c r="E27" s="2"/>
      <c r="AL27" s="42" t="s">
        <v>71</v>
      </c>
      <c r="AM27" s="42" t="s">
        <v>79</v>
      </c>
      <c r="AN27" s="42">
        <v>16</v>
      </c>
      <c r="AO27" s="42">
        <v>0.05</v>
      </c>
      <c r="AP27" s="43">
        <v>5.62</v>
      </c>
      <c r="AQ27" s="42"/>
      <c r="BB27" t="s">
        <v>102</v>
      </c>
      <c r="BC27" t="s">
        <v>145</v>
      </c>
      <c r="BD27" s="2">
        <v>0.96</v>
      </c>
      <c r="BP27" t="s">
        <v>184</v>
      </c>
      <c r="BQ27" t="s">
        <v>118</v>
      </c>
      <c r="BR27">
        <v>2.4</v>
      </c>
      <c r="BS27" s="2">
        <v>7.44</v>
      </c>
    </row>
    <row r="28" spans="5:71" x14ac:dyDescent="0.35">
      <c r="E28" s="2"/>
      <c r="AL28" s="42" t="s">
        <v>71</v>
      </c>
      <c r="AM28" s="42" t="s">
        <v>80</v>
      </c>
      <c r="AN28" s="42">
        <v>16</v>
      </c>
      <c r="AO28" s="42">
        <v>0.06</v>
      </c>
      <c r="AP28" s="43">
        <v>6.76</v>
      </c>
      <c r="AQ28" s="42"/>
      <c r="BB28" t="s">
        <v>102</v>
      </c>
      <c r="BC28" t="s">
        <v>146</v>
      </c>
      <c r="BD28" s="2">
        <v>1.2</v>
      </c>
      <c r="BP28" t="s">
        <v>184</v>
      </c>
      <c r="BQ28" t="s">
        <v>119</v>
      </c>
      <c r="BR28">
        <v>2.4</v>
      </c>
      <c r="BS28" s="2">
        <v>6.74</v>
      </c>
    </row>
    <row r="29" spans="5:71" x14ac:dyDescent="0.35">
      <c r="E29" s="2"/>
      <c r="AL29" s="42" t="s">
        <v>71</v>
      </c>
      <c r="AM29" s="42" t="s">
        <v>81</v>
      </c>
      <c r="AN29" s="42">
        <v>16</v>
      </c>
      <c r="AO29" s="42">
        <v>0.08</v>
      </c>
      <c r="AP29" s="43">
        <v>9</v>
      </c>
      <c r="AQ29" s="42"/>
      <c r="BB29" t="s">
        <v>102</v>
      </c>
      <c r="BC29" t="s">
        <v>147</v>
      </c>
      <c r="BD29" s="2">
        <v>1.44</v>
      </c>
      <c r="BP29" t="s">
        <v>184</v>
      </c>
      <c r="BQ29" t="s">
        <v>141</v>
      </c>
      <c r="BR29">
        <v>2.4</v>
      </c>
      <c r="BS29" s="2">
        <v>7.94</v>
      </c>
    </row>
    <row r="30" spans="5:71" x14ac:dyDescent="0.35">
      <c r="E30" s="2"/>
      <c r="AL30" s="42" t="s">
        <v>71</v>
      </c>
      <c r="AM30" s="42" t="s">
        <v>82</v>
      </c>
      <c r="AN30" s="42">
        <v>16</v>
      </c>
      <c r="AO30" s="42">
        <v>0.1</v>
      </c>
      <c r="AP30" s="43">
        <v>11.26</v>
      </c>
      <c r="AQ30" s="42"/>
      <c r="BB30" t="s">
        <v>102</v>
      </c>
      <c r="BC30" t="s">
        <v>148</v>
      </c>
      <c r="BD30" s="2">
        <v>1.76</v>
      </c>
      <c r="BP30" t="s">
        <v>179</v>
      </c>
      <c r="BQ30" t="s">
        <v>116</v>
      </c>
      <c r="BR30">
        <v>1.8</v>
      </c>
      <c r="BS30" s="2">
        <v>5.46</v>
      </c>
    </row>
    <row r="31" spans="5:71" x14ac:dyDescent="0.35">
      <c r="E31" s="2"/>
      <c r="AL31" s="42" t="s">
        <v>71</v>
      </c>
      <c r="AM31" s="42" t="s">
        <v>83</v>
      </c>
      <c r="AN31" s="42">
        <v>16</v>
      </c>
      <c r="AO31" s="42">
        <v>0.12</v>
      </c>
      <c r="AP31" s="43">
        <v>13.5</v>
      </c>
      <c r="AQ31" s="42"/>
      <c r="BB31" t="s">
        <v>102</v>
      </c>
      <c r="BC31" t="s">
        <v>113</v>
      </c>
      <c r="BD31" s="2">
        <v>2</v>
      </c>
      <c r="BP31" t="s">
        <v>179</v>
      </c>
      <c r="BQ31" t="s">
        <v>117</v>
      </c>
      <c r="BR31">
        <v>1.8</v>
      </c>
      <c r="BS31" s="2">
        <v>6.87</v>
      </c>
    </row>
    <row r="32" spans="5:71" x14ac:dyDescent="0.35">
      <c r="E32" s="2"/>
      <c r="AL32" s="42" t="s">
        <v>71</v>
      </c>
      <c r="AM32" s="42" t="s">
        <v>84</v>
      </c>
      <c r="AN32" s="42">
        <v>16</v>
      </c>
      <c r="AO32" s="42">
        <v>0.14000000000000001</v>
      </c>
      <c r="AP32" s="43">
        <v>15.76</v>
      </c>
      <c r="AQ32" s="42"/>
      <c r="BB32" t="s">
        <v>102</v>
      </c>
      <c r="BC32" t="s">
        <v>114</v>
      </c>
      <c r="BD32" s="2">
        <v>2.16</v>
      </c>
      <c r="BP32" t="s">
        <v>179</v>
      </c>
      <c r="BQ32" t="s">
        <v>118</v>
      </c>
      <c r="BR32">
        <v>1.8</v>
      </c>
      <c r="BS32" s="2">
        <v>6.42</v>
      </c>
    </row>
    <row r="33" spans="5:71" x14ac:dyDescent="0.35">
      <c r="E33" s="2"/>
      <c r="AL33" s="42" t="s">
        <v>71</v>
      </c>
      <c r="AM33" s="42" t="s">
        <v>85</v>
      </c>
      <c r="AN33" s="42">
        <v>16</v>
      </c>
      <c r="AO33" s="42">
        <v>0.15</v>
      </c>
      <c r="AP33" s="43">
        <v>16.88</v>
      </c>
      <c r="AQ33" s="42"/>
      <c r="BP33" t="s">
        <v>179</v>
      </c>
      <c r="BQ33" t="s">
        <v>119</v>
      </c>
      <c r="BR33">
        <v>1.8</v>
      </c>
      <c r="BS33" s="2">
        <v>6.07</v>
      </c>
    </row>
    <row r="34" spans="5:71" x14ac:dyDescent="0.35">
      <c r="E34" s="2"/>
      <c r="AL34" s="42" t="s">
        <v>71</v>
      </c>
      <c r="AM34" s="42" t="s">
        <v>86</v>
      </c>
      <c r="AN34" s="42">
        <v>16</v>
      </c>
      <c r="AO34" s="42">
        <v>0.16</v>
      </c>
      <c r="AP34" s="43">
        <v>18</v>
      </c>
      <c r="AQ34" s="42"/>
      <c r="BP34" t="s">
        <v>190</v>
      </c>
      <c r="BQ34" t="s">
        <v>116</v>
      </c>
      <c r="BR34">
        <v>2.1</v>
      </c>
      <c r="BS34" s="2">
        <v>5.46</v>
      </c>
    </row>
    <row r="35" spans="5:71" x14ac:dyDescent="0.35">
      <c r="E35" s="2"/>
      <c r="AL35" s="42" t="s">
        <v>71</v>
      </c>
      <c r="AM35" s="42" t="s">
        <v>87</v>
      </c>
      <c r="AN35" s="42">
        <v>16</v>
      </c>
      <c r="AO35" s="42">
        <v>0.18</v>
      </c>
      <c r="AP35" s="43">
        <v>20.260000000000002</v>
      </c>
      <c r="AQ35" s="42"/>
      <c r="BP35" t="s">
        <v>190</v>
      </c>
      <c r="BQ35" t="s">
        <v>117</v>
      </c>
      <c r="BR35">
        <v>2.1</v>
      </c>
      <c r="BS35" s="2">
        <v>6.87</v>
      </c>
    </row>
    <row r="36" spans="5:71" x14ac:dyDescent="0.35">
      <c r="E36" s="2"/>
      <c r="AL36" s="42" t="s">
        <v>71</v>
      </c>
      <c r="AM36" s="42" t="s">
        <v>88</v>
      </c>
      <c r="AN36" s="42">
        <v>16</v>
      </c>
      <c r="AO36" s="42">
        <v>0.2</v>
      </c>
      <c r="AP36" s="43">
        <v>22.5</v>
      </c>
      <c r="AQ36" s="42"/>
      <c r="BP36" t="s">
        <v>190</v>
      </c>
      <c r="BQ36" t="s">
        <v>118</v>
      </c>
      <c r="BR36">
        <v>2.1</v>
      </c>
      <c r="BS36" s="2">
        <v>6.42</v>
      </c>
    </row>
    <row r="37" spans="5:71" x14ac:dyDescent="0.35">
      <c r="E37" s="2"/>
      <c r="AL37" s="42" t="s">
        <v>150</v>
      </c>
      <c r="AM37" s="42" t="s">
        <v>152</v>
      </c>
      <c r="AN37" s="42">
        <v>16</v>
      </c>
      <c r="AO37" s="42">
        <v>0.02</v>
      </c>
      <c r="AP37" s="43">
        <v>2.2599999999999998</v>
      </c>
      <c r="AQ37" s="42"/>
      <c r="BP37" t="s">
        <v>190</v>
      </c>
      <c r="BQ37" t="s">
        <v>119</v>
      </c>
      <c r="BR37">
        <v>2.1</v>
      </c>
      <c r="BS37" s="2">
        <v>6.07</v>
      </c>
    </row>
    <row r="38" spans="5:71" x14ac:dyDescent="0.35">
      <c r="E38" s="2"/>
      <c r="AL38" s="42" t="s">
        <v>150</v>
      </c>
      <c r="AM38" s="42" t="s">
        <v>77</v>
      </c>
      <c r="AN38" s="42">
        <v>16</v>
      </c>
      <c r="AO38" s="42">
        <v>0.03</v>
      </c>
      <c r="AP38" s="43">
        <v>3.38</v>
      </c>
      <c r="AQ38" s="42"/>
      <c r="BP38" t="s">
        <v>181</v>
      </c>
      <c r="BQ38" t="s">
        <v>116</v>
      </c>
      <c r="BR38">
        <v>2.4</v>
      </c>
      <c r="BS38" s="2">
        <v>5.46</v>
      </c>
    </row>
    <row r="39" spans="5:71" x14ac:dyDescent="0.35">
      <c r="E39" s="2"/>
      <c r="AL39" s="42" t="s">
        <v>150</v>
      </c>
      <c r="AM39" s="42" t="s">
        <v>78</v>
      </c>
      <c r="AN39" s="42">
        <v>16</v>
      </c>
      <c r="AO39" s="42">
        <v>0.04</v>
      </c>
      <c r="AP39" s="43">
        <v>4.5</v>
      </c>
      <c r="AQ39" s="42"/>
      <c r="BP39" t="s">
        <v>181</v>
      </c>
      <c r="BQ39" t="s">
        <v>117</v>
      </c>
      <c r="BR39">
        <v>2.4</v>
      </c>
      <c r="BS39" s="2">
        <v>6.87</v>
      </c>
    </row>
    <row r="40" spans="5:71" x14ac:dyDescent="0.35">
      <c r="E40" s="2"/>
      <c r="AL40" s="42" t="s">
        <v>150</v>
      </c>
      <c r="AM40" s="42" t="s">
        <v>153</v>
      </c>
      <c r="AN40" s="42">
        <v>16</v>
      </c>
      <c r="AO40" s="42">
        <v>0.05</v>
      </c>
      <c r="AP40" s="43">
        <v>5.62</v>
      </c>
      <c r="AQ40" s="42"/>
      <c r="BP40" t="s">
        <v>181</v>
      </c>
      <c r="BQ40" t="s">
        <v>118</v>
      </c>
      <c r="BR40">
        <v>2.4</v>
      </c>
      <c r="BS40" s="2">
        <v>6.42</v>
      </c>
    </row>
    <row r="41" spans="5:71" x14ac:dyDescent="0.35">
      <c r="E41" s="2"/>
      <c r="AL41" s="42" t="s">
        <v>150</v>
      </c>
      <c r="AM41" s="42" t="s">
        <v>80</v>
      </c>
      <c r="AN41" s="42">
        <v>16</v>
      </c>
      <c r="AO41" s="42">
        <v>0.06</v>
      </c>
      <c r="AP41" s="43">
        <v>6.76</v>
      </c>
      <c r="AQ41" s="42"/>
      <c r="BP41" t="s">
        <v>181</v>
      </c>
      <c r="BQ41" t="s">
        <v>119</v>
      </c>
      <c r="BR41">
        <v>2.4</v>
      </c>
      <c r="BS41" s="2">
        <v>6.07</v>
      </c>
    </row>
    <row r="42" spans="5:71" x14ac:dyDescent="0.35">
      <c r="E42" s="2"/>
      <c r="AL42" s="42" t="s">
        <v>150</v>
      </c>
      <c r="AM42" s="42" t="s">
        <v>81</v>
      </c>
      <c r="AN42" s="42">
        <v>16</v>
      </c>
      <c r="AO42" s="42">
        <v>0.08</v>
      </c>
      <c r="AP42" s="43">
        <v>9</v>
      </c>
      <c r="AQ42" s="42"/>
      <c r="BP42" s="42" t="s">
        <v>174</v>
      </c>
      <c r="BQ42" s="42" t="s">
        <v>116</v>
      </c>
      <c r="BR42" s="42">
        <v>2.1</v>
      </c>
      <c r="BS42" s="43">
        <v>3.34</v>
      </c>
    </row>
    <row r="43" spans="5:71" x14ac:dyDescent="0.35">
      <c r="E43" s="2"/>
      <c r="AL43" s="42" t="s">
        <v>150</v>
      </c>
      <c r="AM43" s="42" t="s">
        <v>82</v>
      </c>
      <c r="AN43" s="42">
        <v>16</v>
      </c>
      <c r="AO43" s="42">
        <v>0.1</v>
      </c>
      <c r="AP43" s="43">
        <v>11.26</v>
      </c>
      <c r="AQ43" s="42"/>
      <c r="BP43" s="42" t="s">
        <v>174</v>
      </c>
      <c r="BQ43" s="42" t="s">
        <v>117</v>
      </c>
      <c r="BR43" s="42">
        <v>2.1</v>
      </c>
      <c r="BS43" s="43">
        <v>4.96</v>
      </c>
    </row>
    <row r="44" spans="5:71" x14ac:dyDescent="0.35">
      <c r="E44" s="2"/>
      <c r="AL44" s="42" t="s">
        <v>150</v>
      </c>
      <c r="AM44" s="42" t="s">
        <v>83</v>
      </c>
      <c r="AN44" s="42">
        <v>16</v>
      </c>
      <c r="AO44" s="42">
        <v>0.12</v>
      </c>
      <c r="AP44" s="43">
        <v>13.5</v>
      </c>
      <c r="AQ44" s="42"/>
      <c r="BP44" s="42" t="s">
        <v>174</v>
      </c>
      <c r="BQ44" s="42" t="s">
        <v>118</v>
      </c>
      <c r="BR44" s="42">
        <v>2.1</v>
      </c>
      <c r="BS44" s="43">
        <v>4.53</v>
      </c>
    </row>
    <row r="45" spans="5:71" x14ac:dyDescent="0.35">
      <c r="E45" s="2"/>
      <c r="AL45" s="42" t="s">
        <v>150</v>
      </c>
      <c r="AM45" s="42" t="s">
        <v>84</v>
      </c>
      <c r="AN45" s="42">
        <v>16</v>
      </c>
      <c r="AO45" s="42">
        <v>0.14000000000000001</v>
      </c>
      <c r="AP45" s="43">
        <v>15.76</v>
      </c>
      <c r="AQ45" s="42"/>
      <c r="BP45" s="42" t="s">
        <v>174</v>
      </c>
      <c r="BQ45" s="42" t="s">
        <v>119</v>
      </c>
      <c r="BR45" s="42">
        <v>2.1</v>
      </c>
      <c r="BS45" s="43">
        <v>4.0999999999999996</v>
      </c>
    </row>
    <row r="46" spans="5:71" x14ac:dyDescent="0.35">
      <c r="E46" s="2"/>
      <c r="AL46" s="42" t="s">
        <v>72</v>
      </c>
      <c r="AM46" s="42" t="s">
        <v>77</v>
      </c>
      <c r="AN46" s="42">
        <v>16</v>
      </c>
      <c r="AO46" s="42">
        <v>0.03</v>
      </c>
      <c r="AP46" s="43">
        <v>3.66</v>
      </c>
      <c r="AQ46" s="42"/>
      <c r="BP46" s="42" t="s">
        <v>174</v>
      </c>
      <c r="BQ46" s="42" t="s">
        <v>141</v>
      </c>
      <c r="BR46" s="42">
        <v>2.1</v>
      </c>
      <c r="BS46" s="43">
        <v>5.17</v>
      </c>
    </row>
    <row r="47" spans="5:71" x14ac:dyDescent="0.35">
      <c r="E47" s="2"/>
      <c r="AL47" s="42" t="s">
        <v>72</v>
      </c>
      <c r="AM47" s="42" t="s">
        <v>78</v>
      </c>
      <c r="AN47" s="42">
        <v>16</v>
      </c>
      <c r="AO47" s="42">
        <v>0.04</v>
      </c>
      <c r="AP47" s="43">
        <v>4.88</v>
      </c>
      <c r="AQ47" s="42"/>
      <c r="BP47" s="42" t="s">
        <v>175</v>
      </c>
      <c r="BQ47" s="42" t="s">
        <v>116</v>
      </c>
      <c r="BR47" s="42">
        <v>2.4</v>
      </c>
      <c r="BS47" s="43">
        <v>3.32</v>
      </c>
    </row>
    <row r="48" spans="5:71" x14ac:dyDescent="0.35">
      <c r="E48" s="2"/>
      <c r="AL48" s="42" t="s">
        <v>72</v>
      </c>
      <c r="AM48" s="42" t="s">
        <v>79</v>
      </c>
      <c r="AN48" s="42">
        <v>16</v>
      </c>
      <c r="AO48" s="42">
        <v>0.05</v>
      </c>
      <c r="AP48" s="43">
        <v>6.1</v>
      </c>
      <c r="AQ48" s="42"/>
      <c r="BP48" s="42" t="s">
        <v>175</v>
      </c>
      <c r="BQ48" s="42" t="s">
        <v>117</v>
      </c>
      <c r="BR48" s="42">
        <v>2.4</v>
      </c>
      <c r="BS48" s="43">
        <v>4.96</v>
      </c>
    </row>
    <row r="49" spans="5:71" x14ac:dyDescent="0.35">
      <c r="E49" s="2"/>
      <c r="AL49" s="42" t="s">
        <v>72</v>
      </c>
      <c r="AM49" s="42" t="s">
        <v>80</v>
      </c>
      <c r="AN49" s="42">
        <v>16</v>
      </c>
      <c r="AO49" s="42">
        <v>0.06</v>
      </c>
      <c r="AP49" s="43">
        <v>7.32</v>
      </c>
      <c r="AQ49" s="42"/>
      <c r="BP49" s="42" t="s">
        <v>175</v>
      </c>
      <c r="BQ49" s="42" t="s">
        <v>118</v>
      </c>
      <c r="BR49" s="42">
        <v>2.4</v>
      </c>
      <c r="BS49" s="43">
        <v>4.53</v>
      </c>
    </row>
    <row r="50" spans="5:71" x14ac:dyDescent="0.35">
      <c r="E50" s="2"/>
      <c r="AL50" s="42" t="s">
        <v>72</v>
      </c>
      <c r="AM50" s="42" t="s">
        <v>81</v>
      </c>
      <c r="AN50" s="42">
        <v>16</v>
      </c>
      <c r="AO50" s="42">
        <v>0.08</v>
      </c>
      <c r="AP50" s="43">
        <v>9.76</v>
      </c>
      <c r="AQ50" s="42"/>
      <c r="BP50" s="42" t="s">
        <v>175</v>
      </c>
      <c r="BQ50" s="42" t="s">
        <v>119</v>
      </c>
      <c r="BR50" s="42">
        <v>2.4</v>
      </c>
      <c r="BS50" s="43">
        <v>4.0999999999999996</v>
      </c>
    </row>
    <row r="51" spans="5:71" x14ac:dyDescent="0.35">
      <c r="E51" s="2"/>
      <c r="AL51" s="42" t="s">
        <v>72</v>
      </c>
      <c r="AM51" s="42" t="s">
        <v>82</v>
      </c>
      <c r="AN51" s="42">
        <v>16</v>
      </c>
      <c r="AO51" s="42">
        <v>0.1</v>
      </c>
      <c r="AP51" s="43">
        <v>12.2</v>
      </c>
      <c r="AQ51" s="42"/>
      <c r="BP51" s="42" t="s">
        <v>175</v>
      </c>
      <c r="BQ51" s="42" t="s">
        <v>141</v>
      </c>
      <c r="BR51" s="42">
        <v>2.4</v>
      </c>
      <c r="BS51" s="43">
        <v>5.17</v>
      </c>
    </row>
    <row r="52" spans="5:71" x14ac:dyDescent="0.35">
      <c r="E52" s="2"/>
      <c r="AL52" s="42" t="s">
        <v>72</v>
      </c>
      <c r="AM52" s="42" t="s">
        <v>83</v>
      </c>
      <c r="AN52" s="42">
        <v>16</v>
      </c>
      <c r="AO52" s="42">
        <v>0.12</v>
      </c>
      <c r="AP52" s="43">
        <v>14.62</v>
      </c>
      <c r="AQ52" s="42"/>
    </row>
    <row r="53" spans="5:71" x14ac:dyDescent="0.35">
      <c r="E53" s="2"/>
      <c r="AL53" s="42" t="s">
        <v>72</v>
      </c>
      <c r="AM53" s="42" t="s">
        <v>84</v>
      </c>
      <c r="AN53" s="42">
        <v>16</v>
      </c>
      <c r="AO53" s="42">
        <v>0.14000000000000001</v>
      </c>
      <c r="AP53" s="43">
        <v>17.059999999999999</v>
      </c>
      <c r="AQ53" s="42"/>
    </row>
    <row r="54" spans="5:71" x14ac:dyDescent="0.35">
      <c r="E54" s="2"/>
      <c r="AL54" s="42" t="s">
        <v>72</v>
      </c>
      <c r="AM54" s="42" t="s">
        <v>85</v>
      </c>
      <c r="AN54" s="42">
        <v>16</v>
      </c>
      <c r="AO54" s="42">
        <v>0.15</v>
      </c>
      <c r="AP54" s="43">
        <v>18.28</v>
      </c>
      <c r="AQ54" s="42"/>
    </row>
    <row r="55" spans="5:71" x14ac:dyDescent="0.35">
      <c r="E55" s="2"/>
      <c r="AL55" s="42" t="s">
        <v>72</v>
      </c>
      <c r="AM55" s="42" t="s">
        <v>86</v>
      </c>
      <c r="AN55" s="42">
        <v>16</v>
      </c>
      <c r="AO55" s="42">
        <v>0.16</v>
      </c>
      <c r="AP55" s="43">
        <v>19.5</v>
      </c>
      <c r="AQ55" s="42"/>
    </row>
    <row r="56" spans="5:71" x14ac:dyDescent="0.35">
      <c r="E56" s="2"/>
      <c r="AL56" s="42" t="s">
        <v>72</v>
      </c>
      <c r="AM56" s="42" t="s">
        <v>87</v>
      </c>
      <c r="AN56" s="42">
        <v>16</v>
      </c>
      <c r="AO56" s="42">
        <v>0.18</v>
      </c>
      <c r="AP56" s="43">
        <v>21.94</v>
      </c>
      <c r="AQ56" s="42"/>
    </row>
    <row r="57" spans="5:71" x14ac:dyDescent="0.35">
      <c r="E57" s="2"/>
      <c r="AL57" s="42" t="s">
        <v>72</v>
      </c>
      <c r="AM57" s="42" t="s">
        <v>88</v>
      </c>
      <c r="AN57" s="42">
        <v>16</v>
      </c>
      <c r="AO57" s="42">
        <v>0.2</v>
      </c>
      <c r="AP57" s="43">
        <v>24.38</v>
      </c>
      <c r="AQ57" s="42"/>
    </row>
    <row r="58" spans="5:71" x14ac:dyDescent="0.35">
      <c r="E58" s="2"/>
      <c r="AL58" s="42" t="s">
        <v>151</v>
      </c>
      <c r="AM58" s="42" t="s">
        <v>152</v>
      </c>
      <c r="AN58" s="42">
        <v>16</v>
      </c>
      <c r="AO58" s="42">
        <v>0.02</v>
      </c>
      <c r="AP58" s="43">
        <v>2.44</v>
      </c>
      <c r="AQ58" s="42"/>
    </row>
    <row r="59" spans="5:71" x14ac:dyDescent="0.35">
      <c r="E59" s="2"/>
      <c r="AL59" s="42" t="s">
        <v>151</v>
      </c>
      <c r="AM59" s="42" t="s">
        <v>77</v>
      </c>
      <c r="AN59" s="42">
        <v>16</v>
      </c>
      <c r="AO59" s="42">
        <v>0.03</v>
      </c>
      <c r="AP59" s="43">
        <v>3.66</v>
      </c>
      <c r="AQ59" s="42"/>
    </row>
    <row r="60" spans="5:71" x14ac:dyDescent="0.35">
      <c r="E60" s="2"/>
      <c r="AL60" s="42" t="s">
        <v>151</v>
      </c>
      <c r="AM60" s="42" t="s">
        <v>78</v>
      </c>
      <c r="AN60" s="42">
        <v>16</v>
      </c>
      <c r="AO60" s="42">
        <v>0.04</v>
      </c>
      <c r="AP60" s="43">
        <v>4.88</v>
      </c>
      <c r="AQ60" s="42"/>
    </row>
    <row r="61" spans="5:71" x14ac:dyDescent="0.35">
      <c r="E61" s="2"/>
      <c r="AL61" s="42" t="s">
        <v>151</v>
      </c>
      <c r="AM61" s="42" t="s">
        <v>153</v>
      </c>
      <c r="AN61" s="42">
        <v>16</v>
      </c>
      <c r="AO61" s="42">
        <v>0.05</v>
      </c>
      <c r="AP61" s="43">
        <v>6.1</v>
      </c>
      <c r="AQ61" s="42"/>
    </row>
    <row r="62" spans="5:71" x14ac:dyDescent="0.35">
      <c r="E62" s="2"/>
      <c r="AL62" s="42" t="s">
        <v>151</v>
      </c>
      <c r="AM62" s="42" t="s">
        <v>80</v>
      </c>
      <c r="AN62" s="42">
        <v>16</v>
      </c>
      <c r="AO62" s="42">
        <v>0.06</v>
      </c>
      <c r="AP62" s="43">
        <v>7.32</v>
      </c>
      <c r="AQ62" s="42"/>
    </row>
    <row r="63" spans="5:71" x14ac:dyDescent="0.35">
      <c r="E63" s="2"/>
      <c r="AL63" s="42" t="s">
        <v>151</v>
      </c>
      <c r="AM63" s="42" t="s">
        <v>81</v>
      </c>
      <c r="AN63" s="42">
        <v>16</v>
      </c>
      <c r="AO63" s="42">
        <v>0.08</v>
      </c>
      <c r="AP63" s="43">
        <v>9.76</v>
      </c>
      <c r="AQ63" s="42"/>
    </row>
    <row r="64" spans="5:71" x14ac:dyDescent="0.35">
      <c r="E64" s="2"/>
      <c r="AL64" s="42" t="s">
        <v>151</v>
      </c>
      <c r="AM64" s="42" t="s">
        <v>82</v>
      </c>
      <c r="AN64" s="42">
        <v>16</v>
      </c>
      <c r="AO64" s="42">
        <v>0.1</v>
      </c>
      <c r="AP64" s="43">
        <v>12.2</v>
      </c>
      <c r="AQ64" s="42"/>
    </row>
    <row r="65" spans="5:43" x14ac:dyDescent="0.35">
      <c r="E65" s="2"/>
      <c r="AL65" s="42" t="s">
        <v>151</v>
      </c>
      <c r="AM65" s="42" t="s">
        <v>83</v>
      </c>
      <c r="AN65" s="42">
        <v>16</v>
      </c>
      <c r="AO65" s="42">
        <v>0.12</v>
      </c>
      <c r="AP65" s="43">
        <v>14.62</v>
      </c>
      <c r="AQ65" s="42"/>
    </row>
    <row r="66" spans="5:43" x14ac:dyDescent="0.35">
      <c r="E66" s="2"/>
      <c r="AL66" s="42" t="s">
        <v>151</v>
      </c>
      <c r="AM66" s="42" t="s">
        <v>84</v>
      </c>
      <c r="AN66" s="42">
        <v>16</v>
      </c>
      <c r="AO66" s="42">
        <v>0.14000000000000001</v>
      </c>
      <c r="AP66" s="43">
        <v>17.059999999999999</v>
      </c>
      <c r="AQ66" s="42"/>
    </row>
    <row r="67" spans="5:43" x14ac:dyDescent="0.35">
      <c r="E67" s="2"/>
      <c r="AL67" s="37" t="s">
        <v>26</v>
      </c>
      <c r="AM67" s="37" t="s">
        <v>77</v>
      </c>
      <c r="AN67" s="37">
        <v>16</v>
      </c>
      <c r="AO67" s="37">
        <v>0.03</v>
      </c>
      <c r="AP67" s="38">
        <v>4.3499999999999996</v>
      </c>
    </row>
    <row r="68" spans="5:43" x14ac:dyDescent="0.35">
      <c r="E68" s="2"/>
      <c r="AL68" s="37" t="s">
        <v>26</v>
      </c>
      <c r="AM68" s="37" t="s">
        <v>78</v>
      </c>
      <c r="AN68" s="37">
        <v>16</v>
      </c>
      <c r="AO68" s="37">
        <v>0.04</v>
      </c>
      <c r="AP68" s="38">
        <v>5.79</v>
      </c>
    </row>
    <row r="69" spans="5:43" x14ac:dyDescent="0.35">
      <c r="E69" s="2"/>
      <c r="AL69" s="37" t="s">
        <v>26</v>
      </c>
      <c r="AM69" s="37" t="s">
        <v>79</v>
      </c>
      <c r="AN69" s="37">
        <v>16</v>
      </c>
      <c r="AO69" s="37">
        <v>0.05</v>
      </c>
      <c r="AP69" s="38">
        <v>7.23</v>
      </c>
    </row>
    <row r="70" spans="5:43" x14ac:dyDescent="0.35">
      <c r="E70" s="2"/>
      <c r="AL70" s="37" t="s">
        <v>26</v>
      </c>
      <c r="AM70" s="37" t="s">
        <v>80</v>
      </c>
      <c r="AN70" s="37">
        <v>16</v>
      </c>
      <c r="AO70" s="37">
        <v>0.06</v>
      </c>
      <c r="AP70" s="38">
        <v>8.69</v>
      </c>
    </row>
    <row r="71" spans="5:43" x14ac:dyDescent="0.35">
      <c r="E71" s="2"/>
      <c r="AL71" s="37" t="s">
        <v>26</v>
      </c>
      <c r="AM71" s="37" t="s">
        <v>81</v>
      </c>
      <c r="AN71" s="37">
        <v>16</v>
      </c>
      <c r="AO71" s="37">
        <v>0.08</v>
      </c>
      <c r="AP71" s="38">
        <v>13.17</v>
      </c>
    </row>
    <row r="72" spans="5:43" x14ac:dyDescent="0.35">
      <c r="E72" s="2"/>
      <c r="AL72" s="42" t="s">
        <v>26</v>
      </c>
      <c r="AM72" s="42" t="s">
        <v>82</v>
      </c>
      <c r="AN72" s="42">
        <v>16</v>
      </c>
      <c r="AO72" s="42">
        <v>0.1</v>
      </c>
      <c r="AP72" s="43">
        <v>14.76</v>
      </c>
      <c r="AQ72" s="42"/>
    </row>
    <row r="73" spans="5:43" x14ac:dyDescent="0.35">
      <c r="AL73" s="42" t="s">
        <v>26</v>
      </c>
      <c r="AM73" s="42" t="s">
        <v>83</v>
      </c>
      <c r="AN73" s="42">
        <v>16</v>
      </c>
      <c r="AO73" s="42">
        <v>0.12</v>
      </c>
      <c r="AP73" s="43">
        <v>17.7</v>
      </c>
      <c r="AQ73" s="42"/>
    </row>
    <row r="74" spans="5:43" x14ac:dyDescent="0.35">
      <c r="AL74" s="42" t="s">
        <v>26</v>
      </c>
      <c r="AM74" s="42" t="s">
        <v>84</v>
      </c>
      <c r="AN74" s="42">
        <v>16</v>
      </c>
      <c r="AO74" s="42">
        <v>0.14000000000000001</v>
      </c>
      <c r="AP74" s="43">
        <v>20.66</v>
      </c>
      <c r="AQ74" s="42"/>
    </row>
    <row r="75" spans="5:43" x14ac:dyDescent="0.35">
      <c r="AL75" s="42" t="s">
        <v>26</v>
      </c>
      <c r="AM75" s="42" t="s">
        <v>85</v>
      </c>
      <c r="AN75" s="42">
        <v>16</v>
      </c>
      <c r="AO75" s="42">
        <v>0.15</v>
      </c>
      <c r="AP75" s="43">
        <v>22.12</v>
      </c>
      <c r="AQ75" s="42"/>
    </row>
    <row r="76" spans="5:43" x14ac:dyDescent="0.35">
      <c r="AL76" s="42" t="s">
        <v>26</v>
      </c>
      <c r="AM76" s="42" t="s">
        <v>86</v>
      </c>
      <c r="AN76" s="42">
        <v>16</v>
      </c>
      <c r="AO76" s="42">
        <v>0.16</v>
      </c>
      <c r="AP76" s="43">
        <v>23.6</v>
      </c>
      <c r="AQ76" s="42"/>
    </row>
    <row r="77" spans="5:43" x14ac:dyDescent="0.35">
      <c r="AL77" s="42" t="s">
        <v>26</v>
      </c>
      <c r="AM77" s="42" t="s">
        <v>87</v>
      </c>
      <c r="AN77" s="42">
        <v>16</v>
      </c>
      <c r="AO77" s="42">
        <v>0.18</v>
      </c>
      <c r="AP77" s="43">
        <v>26.56</v>
      </c>
      <c r="AQ77" s="42"/>
    </row>
    <row r="78" spans="5:43" x14ac:dyDescent="0.35">
      <c r="AL78" s="42" t="s">
        <v>26</v>
      </c>
      <c r="AM78" s="42" t="s">
        <v>88</v>
      </c>
      <c r="AN78" s="42">
        <v>16</v>
      </c>
      <c r="AO78" s="42">
        <v>0.2</v>
      </c>
      <c r="AP78" s="43">
        <v>29.5</v>
      </c>
      <c r="AQ78" s="42"/>
    </row>
    <row r="79" spans="5:43" x14ac:dyDescent="0.35">
      <c r="AL79" s="37" t="s">
        <v>27</v>
      </c>
      <c r="AM79" s="37" t="s">
        <v>80</v>
      </c>
      <c r="AN79" s="37">
        <v>18</v>
      </c>
      <c r="AO79" s="40">
        <v>0.06</v>
      </c>
      <c r="AP79" s="38">
        <v>14.61</v>
      </c>
    </row>
    <row r="80" spans="5:43" x14ac:dyDescent="0.35">
      <c r="AL80" s="42" t="s">
        <v>27</v>
      </c>
      <c r="AM80" s="42" t="s">
        <v>81</v>
      </c>
      <c r="AN80" s="42">
        <v>18</v>
      </c>
      <c r="AO80" s="44">
        <v>0.08</v>
      </c>
      <c r="AP80" s="43">
        <v>10.8</v>
      </c>
      <c r="AQ80" s="42"/>
    </row>
    <row r="81" spans="4:43" x14ac:dyDescent="0.35">
      <c r="AL81" s="42" t="s">
        <v>27</v>
      </c>
      <c r="AM81" s="42" t="s">
        <v>82</v>
      </c>
      <c r="AN81" s="42">
        <v>18</v>
      </c>
      <c r="AO81" s="44">
        <v>0.1</v>
      </c>
      <c r="AP81" s="43">
        <v>14.76</v>
      </c>
      <c r="AQ81" s="42"/>
    </row>
    <row r="82" spans="4:43" x14ac:dyDescent="0.35">
      <c r="AL82" s="42" t="s">
        <v>27</v>
      </c>
      <c r="AM82" s="42" t="s">
        <v>83</v>
      </c>
      <c r="AN82" s="42">
        <v>18</v>
      </c>
      <c r="AO82" s="44">
        <v>0.12</v>
      </c>
      <c r="AP82" s="43">
        <v>17.7</v>
      </c>
      <c r="AQ82" s="42"/>
    </row>
    <row r="83" spans="4:43" x14ac:dyDescent="0.35">
      <c r="AL83" s="42" t="s">
        <v>27</v>
      </c>
      <c r="AM83" s="42" t="s">
        <v>84</v>
      </c>
      <c r="AN83" s="42">
        <v>18</v>
      </c>
      <c r="AO83" s="44">
        <v>0.14000000000000001</v>
      </c>
      <c r="AP83" s="43">
        <v>20.66</v>
      </c>
      <c r="AQ83" s="42"/>
    </row>
    <row r="84" spans="4:43" x14ac:dyDescent="0.35">
      <c r="AL84" s="37" t="s">
        <v>27</v>
      </c>
      <c r="AM84" s="37" t="s">
        <v>85</v>
      </c>
      <c r="AN84" s="37">
        <v>18</v>
      </c>
      <c r="AO84" s="41">
        <v>0.15</v>
      </c>
      <c r="AP84" s="38">
        <v>42.24</v>
      </c>
      <c r="AQ84" s="42"/>
    </row>
    <row r="85" spans="4:43" x14ac:dyDescent="0.35">
      <c r="AL85" s="42" t="s">
        <v>27</v>
      </c>
      <c r="AM85" s="42" t="s">
        <v>86</v>
      </c>
      <c r="AN85" s="42">
        <v>18</v>
      </c>
      <c r="AO85" s="44">
        <v>0.16</v>
      </c>
      <c r="AP85" s="43">
        <v>23.6</v>
      </c>
      <c r="AQ85" s="42"/>
    </row>
    <row r="86" spans="4:43" x14ac:dyDescent="0.35">
      <c r="AL86" s="42" t="s">
        <v>27</v>
      </c>
      <c r="AM86" s="42" t="s">
        <v>87</v>
      </c>
      <c r="AN86" s="42">
        <v>18</v>
      </c>
      <c r="AO86" s="44">
        <v>0.18</v>
      </c>
      <c r="AP86" s="43">
        <v>26.56</v>
      </c>
      <c r="AQ86" s="42"/>
    </row>
    <row r="87" spans="4:43" x14ac:dyDescent="0.35">
      <c r="AL87" s="42" t="s">
        <v>27</v>
      </c>
      <c r="AM87" s="42" t="s">
        <v>88</v>
      </c>
      <c r="AN87" s="42">
        <v>18</v>
      </c>
      <c r="AO87" s="44">
        <v>0.2</v>
      </c>
      <c r="AP87" s="43">
        <v>29.5</v>
      </c>
      <c r="AQ87" s="42"/>
    </row>
    <row r="88" spans="4:43" x14ac:dyDescent="0.35">
      <c r="D88" s="2"/>
      <c r="AL88" t="s">
        <v>167</v>
      </c>
      <c r="AM88" s="8" t="s">
        <v>79</v>
      </c>
      <c r="AN88">
        <v>105</v>
      </c>
      <c r="AO88">
        <v>0.05</v>
      </c>
      <c r="AP88" s="2">
        <v>13.76</v>
      </c>
    </row>
    <row r="89" spans="4:43" x14ac:dyDescent="0.35">
      <c r="D89" s="2"/>
      <c r="AL89" t="s">
        <v>167</v>
      </c>
      <c r="AM89" s="10" t="s">
        <v>80</v>
      </c>
      <c r="AN89">
        <v>105</v>
      </c>
      <c r="AO89" s="42">
        <v>0.06</v>
      </c>
      <c r="AP89" s="2">
        <v>16.5</v>
      </c>
    </row>
    <row r="90" spans="4:43" x14ac:dyDescent="0.35">
      <c r="D90" s="2"/>
      <c r="AL90" t="s">
        <v>167</v>
      </c>
      <c r="AM90" s="8" t="s">
        <v>81</v>
      </c>
      <c r="AN90">
        <v>105</v>
      </c>
      <c r="AO90" s="42">
        <v>0.08</v>
      </c>
      <c r="AP90" s="2">
        <v>22</v>
      </c>
    </row>
    <row r="91" spans="4:43" x14ac:dyDescent="0.35">
      <c r="D91" s="2"/>
      <c r="AL91" t="s">
        <v>167</v>
      </c>
      <c r="AM91" s="10" t="s">
        <v>82</v>
      </c>
      <c r="AN91">
        <v>105</v>
      </c>
      <c r="AO91" s="42">
        <v>0.1</v>
      </c>
      <c r="AP91" s="2">
        <v>27.5</v>
      </c>
    </row>
    <row r="92" spans="4:43" x14ac:dyDescent="0.35">
      <c r="D92" s="2"/>
      <c r="AL92" t="s">
        <v>167</v>
      </c>
      <c r="AM92" s="8" t="s">
        <v>83</v>
      </c>
      <c r="AN92">
        <v>105</v>
      </c>
      <c r="AO92" s="42">
        <v>0.12</v>
      </c>
      <c r="AP92" s="2">
        <v>33</v>
      </c>
    </row>
    <row r="93" spans="4:43" x14ac:dyDescent="0.35">
      <c r="D93" s="2"/>
      <c r="AL93" t="s">
        <v>167</v>
      </c>
      <c r="AM93" s="10" t="s">
        <v>84</v>
      </c>
      <c r="AN93">
        <v>105</v>
      </c>
      <c r="AO93" s="42">
        <v>0.14000000000000001</v>
      </c>
      <c r="AP93" s="2">
        <v>38.5</v>
      </c>
    </row>
    <row r="94" spans="4:43" x14ac:dyDescent="0.35">
      <c r="D94" s="2"/>
      <c r="AL94" t="s">
        <v>167</v>
      </c>
      <c r="AM94" s="10" t="s">
        <v>86</v>
      </c>
      <c r="AN94">
        <v>105</v>
      </c>
      <c r="AO94">
        <v>0.16</v>
      </c>
      <c r="AP94" s="2">
        <v>44</v>
      </c>
    </row>
    <row r="95" spans="4:43" x14ac:dyDescent="0.35">
      <c r="D95" s="2"/>
      <c r="AL95" t="s">
        <v>167</v>
      </c>
      <c r="AM95" s="8" t="s">
        <v>87</v>
      </c>
      <c r="AN95">
        <v>105</v>
      </c>
      <c r="AO95">
        <v>0.18</v>
      </c>
      <c r="AP95" s="2">
        <v>49.5</v>
      </c>
    </row>
    <row r="96" spans="4:43" x14ac:dyDescent="0.35">
      <c r="D96" s="2"/>
      <c r="AL96" t="s">
        <v>167</v>
      </c>
      <c r="AM96" s="10" t="s">
        <v>88</v>
      </c>
      <c r="AN96">
        <v>105</v>
      </c>
      <c r="AO96">
        <v>0.2</v>
      </c>
      <c r="AP96" s="2">
        <v>55</v>
      </c>
    </row>
    <row r="97" spans="4:42" x14ac:dyDescent="0.35">
      <c r="D97" s="2"/>
      <c r="AL97" t="s">
        <v>168</v>
      </c>
      <c r="AM97" s="8" t="s">
        <v>79</v>
      </c>
      <c r="AN97">
        <v>90</v>
      </c>
      <c r="AO97">
        <v>0.05</v>
      </c>
      <c r="AP97" s="2">
        <v>13.12</v>
      </c>
    </row>
    <row r="98" spans="4:42" x14ac:dyDescent="0.35">
      <c r="D98" s="2"/>
      <c r="AL98" t="s">
        <v>168</v>
      </c>
      <c r="AM98" s="10" t="s">
        <v>80</v>
      </c>
      <c r="AN98">
        <v>90</v>
      </c>
      <c r="AO98" s="42">
        <v>0.06</v>
      </c>
      <c r="AP98" s="2">
        <v>15.76</v>
      </c>
    </row>
    <row r="99" spans="4:42" x14ac:dyDescent="0.35">
      <c r="D99" s="2"/>
      <c r="AL99" t="s">
        <v>168</v>
      </c>
      <c r="AM99" s="8" t="s">
        <v>81</v>
      </c>
      <c r="AN99">
        <v>90</v>
      </c>
      <c r="AO99" s="42">
        <v>0.08</v>
      </c>
      <c r="AP99" s="2">
        <v>21</v>
      </c>
    </row>
    <row r="100" spans="4:42" x14ac:dyDescent="0.35">
      <c r="D100" s="2"/>
      <c r="AL100" t="s">
        <v>168</v>
      </c>
      <c r="AM100" s="10" t="s">
        <v>82</v>
      </c>
      <c r="AN100">
        <v>90</v>
      </c>
      <c r="AO100" s="42">
        <v>0.1</v>
      </c>
      <c r="AP100" s="2">
        <v>26.26</v>
      </c>
    </row>
    <row r="101" spans="4:42" x14ac:dyDescent="0.35">
      <c r="D101" s="2"/>
      <c r="AL101" t="s">
        <v>168</v>
      </c>
      <c r="AM101" s="8" t="s">
        <v>83</v>
      </c>
      <c r="AN101">
        <v>90</v>
      </c>
      <c r="AO101" s="42">
        <v>0.12</v>
      </c>
      <c r="AP101" s="2">
        <v>31.5</v>
      </c>
    </row>
    <row r="102" spans="4:42" x14ac:dyDescent="0.35">
      <c r="D102" s="2"/>
      <c r="AL102" t="s">
        <v>168</v>
      </c>
      <c r="AM102" s="10" t="s">
        <v>84</v>
      </c>
      <c r="AN102">
        <v>90</v>
      </c>
      <c r="AO102" s="42">
        <v>0.14000000000000001</v>
      </c>
      <c r="AP102" s="2">
        <v>36.76</v>
      </c>
    </row>
    <row r="103" spans="4:42" x14ac:dyDescent="0.35">
      <c r="D103" s="2"/>
      <c r="AL103" t="s">
        <v>168</v>
      </c>
      <c r="AM103" s="10" t="s">
        <v>86</v>
      </c>
      <c r="AN103">
        <v>90</v>
      </c>
      <c r="AO103">
        <v>0.16</v>
      </c>
      <c r="AP103" s="2">
        <v>42</v>
      </c>
    </row>
    <row r="104" spans="4:42" x14ac:dyDescent="0.35">
      <c r="D104" s="2"/>
      <c r="AL104" t="s">
        <v>168</v>
      </c>
      <c r="AM104" s="8" t="s">
        <v>87</v>
      </c>
      <c r="AN104">
        <v>90</v>
      </c>
      <c r="AO104">
        <v>0.18</v>
      </c>
      <c r="AP104" s="2">
        <v>47.26</v>
      </c>
    </row>
    <row r="105" spans="4:42" x14ac:dyDescent="0.35">
      <c r="D105" s="2"/>
      <c r="AL105" t="s">
        <v>168</v>
      </c>
      <c r="AM105" s="13" t="s">
        <v>88</v>
      </c>
      <c r="AN105">
        <v>90</v>
      </c>
      <c r="AO105">
        <v>0.2</v>
      </c>
      <c r="AP105" s="47">
        <v>52.5</v>
      </c>
    </row>
    <row r="106" spans="4:42" x14ac:dyDescent="0.35">
      <c r="D106" s="2"/>
    </row>
    <row r="107" spans="4:42" x14ac:dyDescent="0.35">
      <c r="D107" s="2"/>
    </row>
    <row r="108" spans="4:42" x14ac:dyDescent="0.35">
      <c r="D108" s="2"/>
    </row>
    <row r="109" spans="4:42" x14ac:dyDescent="0.35">
      <c r="D109" s="2"/>
    </row>
    <row r="110" spans="4:42" x14ac:dyDescent="0.35">
      <c r="D110" s="2"/>
    </row>
    <row r="111" spans="4:42" x14ac:dyDescent="0.35">
      <c r="D111" s="2"/>
    </row>
    <row r="112" spans="4:42" x14ac:dyDescent="0.35">
      <c r="D112" s="2"/>
    </row>
    <row r="113" spans="4:5" x14ac:dyDescent="0.35">
      <c r="D113" s="2"/>
    </row>
    <row r="114" spans="4:5" x14ac:dyDescent="0.35">
      <c r="D114" s="2"/>
    </row>
    <row r="115" spans="4:5" x14ac:dyDescent="0.35">
      <c r="D115" s="2"/>
    </row>
    <row r="116" spans="4:5" x14ac:dyDescent="0.35">
      <c r="D116" s="2"/>
    </row>
    <row r="117" spans="4:5" x14ac:dyDescent="0.35">
      <c r="D117" s="2"/>
    </row>
    <row r="128" spans="4:5" x14ac:dyDescent="0.35">
      <c r="E128" s="2"/>
    </row>
    <row r="129" spans="5:5" x14ac:dyDescent="0.35">
      <c r="E129" s="2"/>
    </row>
    <row r="130" spans="5:5" x14ac:dyDescent="0.35">
      <c r="E130" s="2"/>
    </row>
    <row r="131" spans="5:5" x14ac:dyDescent="0.35">
      <c r="E131" s="2"/>
    </row>
    <row r="132" spans="5:5" x14ac:dyDescent="0.35">
      <c r="E132" s="2"/>
    </row>
    <row r="133" spans="5:5" x14ac:dyDescent="0.35">
      <c r="E133" s="2"/>
    </row>
    <row r="134" spans="5:5" x14ac:dyDescent="0.35">
      <c r="E134" s="2"/>
    </row>
    <row r="135" spans="5:5" x14ac:dyDescent="0.35">
      <c r="E135" s="2"/>
    </row>
  </sheetData>
  <sheetProtection algorithmName="SHA-512" hashValue="yRmaqCZPeOQBJdO56qXTxjTq70xvV6tTvzhbOIjvZiB1PwZ0d6J6MfzAQfZNlMMobtTwdJuxE8VBFFQ4en3qaA==" saltValue="5DZGtJUAyoy4Gqb9GPEHRQ==" spinCount="100000" sheet="1" objects="1" scenarios="1"/>
  <pageMargins left="0.7" right="0.7" top="0.75" bottom="0.75" header="0.3" footer="0.3"/>
  <tableParts count="3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2"/>
  <sheetViews>
    <sheetView workbookViewId="0">
      <selection activeCell="I7" sqref="I7"/>
    </sheetView>
  </sheetViews>
  <sheetFormatPr defaultRowHeight="14.5" x14ac:dyDescent="0.35"/>
  <cols>
    <col min="1" max="1" width="32" bestFit="1" customWidth="1"/>
    <col min="5" max="5" width="10.7265625" bestFit="1" customWidth="1"/>
  </cols>
  <sheetData>
    <row r="1" spans="1:7" ht="16.5" x14ac:dyDescent="0.35">
      <c r="A1" t="s">
        <v>43</v>
      </c>
      <c r="B1">
        <v>10</v>
      </c>
      <c r="C1" t="s">
        <v>57</v>
      </c>
      <c r="D1">
        <v>6</v>
      </c>
      <c r="E1" t="s">
        <v>55</v>
      </c>
      <c r="F1">
        <f>(B1*D1)*4</f>
        <v>240</v>
      </c>
      <c r="G1" t="s">
        <v>12</v>
      </c>
    </row>
    <row r="2" spans="1:7" x14ac:dyDescent="0.35">
      <c r="A2" t="s">
        <v>52</v>
      </c>
      <c r="B2">
        <v>1.5</v>
      </c>
      <c r="C2" t="s">
        <v>55</v>
      </c>
      <c r="D2">
        <v>1.2</v>
      </c>
      <c r="E2" t="s">
        <v>56</v>
      </c>
      <c r="F2">
        <v>24</v>
      </c>
      <c r="G2" t="s">
        <v>53</v>
      </c>
    </row>
    <row r="3" spans="1:7" x14ac:dyDescent="0.35">
      <c r="A3" t="s">
        <v>54</v>
      </c>
      <c r="B3">
        <v>2.2000000000000002</v>
      </c>
      <c r="C3" t="s">
        <v>55</v>
      </c>
      <c r="D3">
        <v>2</v>
      </c>
      <c r="E3" t="s">
        <v>56</v>
      </c>
      <c r="F3">
        <v>2</v>
      </c>
      <c r="G3" t="s">
        <v>53</v>
      </c>
    </row>
    <row r="5" spans="1:7" x14ac:dyDescent="0.35">
      <c r="A5" t="s">
        <v>42</v>
      </c>
      <c r="B5">
        <v>100</v>
      </c>
      <c r="C5" t="s">
        <v>44</v>
      </c>
      <c r="D5">
        <f>F5*B5</f>
        <v>166</v>
      </c>
      <c r="E5" t="s">
        <v>45</v>
      </c>
      <c r="F5" s="39">
        <v>1.66</v>
      </c>
    </row>
    <row r="6" spans="1:7" x14ac:dyDescent="0.35">
      <c r="A6" t="s">
        <v>46</v>
      </c>
      <c r="B6">
        <v>2</v>
      </c>
      <c r="C6" t="s">
        <v>51</v>
      </c>
      <c r="D6">
        <f>B6*F6</f>
        <v>23</v>
      </c>
      <c r="E6" t="s">
        <v>45</v>
      </c>
      <c r="F6" s="39">
        <v>11.5</v>
      </c>
    </row>
    <row r="7" spans="1:7" x14ac:dyDescent="0.35">
      <c r="A7" t="s">
        <v>47</v>
      </c>
      <c r="B7">
        <v>24</v>
      </c>
      <c r="C7" t="s">
        <v>44</v>
      </c>
      <c r="D7">
        <f>F7*B7</f>
        <v>60</v>
      </c>
      <c r="E7" t="s">
        <v>45</v>
      </c>
      <c r="F7" s="39">
        <v>2.5</v>
      </c>
    </row>
    <row r="8" spans="1:7" x14ac:dyDescent="0.35">
      <c r="A8" t="s">
        <v>48</v>
      </c>
      <c r="B8">
        <v>40</v>
      </c>
      <c r="C8" t="s">
        <v>44</v>
      </c>
      <c r="D8">
        <f>B8*F8</f>
        <v>358.40000000000003</v>
      </c>
      <c r="E8" t="s">
        <v>45</v>
      </c>
      <c r="F8" s="39">
        <v>8.9600000000000009</v>
      </c>
    </row>
    <row r="9" spans="1:7" x14ac:dyDescent="0.35">
      <c r="A9" t="s">
        <v>49</v>
      </c>
      <c r="B9">
        <v>20</v>
      </c>
      <c r="C9" t="s">
        <v>44</v>
      </c>
      <c r="D9">
        <f>B9*F9</f>
        <v>95.199999999999989</v>
      </c>
      <c r="E9" t="s">
        <v>45</v>
      </c>
      <c r="F9" s="39">
        <v>4.76</v>
      </c>
    </row>
    <row r="10" spans="1:7" x14ac:dyDescent="0.35">
      <c r="A10" t="s">
        <v>50</v>
      </c>
      <c r="B10">
        <v>8</v>
      </c>
      <c r="C10" t="s">
        <v>51</v>
      </c>
      <c r="D10">
        <f>B10*F10</f>
        <v>66.72</v>
      </c>
      <c r="E10" t="s">
        <v>45</v>
      </c>
      <c r="F10" s="39">
        <v>8.34</v>
      </c>
    </row>
    <row r="11" spans="1:7" ht="15" thickBot="1" x14ac:dyDescent="0.4"/>
    <row r="12" spans="1:7" ht="15" thickBot="1" x14ac:dyDescent="0.4">
      <c r="A12" t="s">
        <v>58</v>
      </c>
      <c r="B12" s="3">
        <f>(SUM(D5:D10))/F1</f>
        <v>3.2055000000000007</v>
      </c>
    </row>
  </sheetData>
  <sheetProtection algorithmName="SHA-512" hashValue="8jass16Uck+Yxj26nDIpapjhgNcYzqE41Pg+gQWeZOW0uGVVLF1oV5evZaQ4tmQEFDOLfgQbbRS8ALeHpco5vw==" saltValue="kI0nTAAVTXgfeu9O5jtSA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6"/>
  <sheetViews>
    <sheetView topLeftCell="A5" zoomScale="90" zoomScaleNormal="90" workbookViewId="0">
      <selection activeCell="I6" sqref="I6"/>
    </sheetView>
  </sheetViews>
  <sheetFormatPr defaultRowHeight="14.5" x14ac:dyDescent="0.35"/>
  <cols>
    <col min="1" max="1" width="26.54296875" customWidth="1"/>
    <col min="2" max="2" width="33.26953125" customWidth="1"/>
  </cols>
  <sheetData>
    <row r="2" spans="1:1" ht="190" customHeight="1" x14ac:dyDescent="0.35">
      <c r="A2" t="s">
        <v>60</v>
      </c>
    </row>
    <row r="3" spans="1:1" ht="190" customHeight="1" x14ac:dyDescent="0.35">
      <c r="A3" t="s">
        <v>61</v>
      </c>
    </row>
    <row r="4" spans="1:1" ht="190" customHeight="1" x14ac:dyDescent="0.35">
      <c r="A4" t="s">
        <v>62</v>
      </c>
    </row>
    <row r="5" spans="1:1" ht="164" customHeight="1" x14ac:dyDescent="0.35">
      <c r="A5" t="s">
        <v>157</v>
      </c>
    </row>
    <row r="6" spans="1:1" ht="160" customHeight="1" x14ac:dyDescent="0.35">
      <c r="A6" t="s">
        <v>191</v>
      </c>
    </row>
  </sheetData>
  <sheetProtection password="AD93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76</vt:i4>
      </vt:variant>
    </vt:vector>
  </HeadingPairs>
  <TitlesOfParts>
    <vt:vector size="82" baseType="lpstr">
      <vt:lpstr>KlimaExpert ETA EPS</vt:lpstr>
      <vt:lpstr>KlimaExpert ETA Senza Tasselli</vt:lpstr>
      <vt:lpstr>KlimaExpert ETA MW</vt:lpstr>
      <vt:lpstr>DATI NEW</vt:lpstr>
      <vt:lpstr>ACCESSORI</vt:lpstr>
      <vt:lpstr>STRATIGRAFIE</vt:lpstr>
      <vt:lpstr>'KlimaExpert ETA Senza Tasselli'!AdeEPS</vt:lpstr>
      <vt:lpstr>AdeMW</vt:lpstr>
      <vt:lpstr>'KlimaExpert ETA MW'!AdeRas</vt:lpstr>
      <vt:lpstr>AdeRas</vt:lpstr>
      <vt:lpstr>'KlimaExpert ETA MW'!AdeRasSenzaTasselli</vt:lpstr>
      <vt:lpstr>AdeSenzaTasselli</vt:lpstr>
      <vt:lpstr>Air_img</vt:lpstr>
      <vt:lpstr>AirBlack_img</vt:lpstr>
      <vt:lpstr>Airplus_img</vt:lpstr>
      <vt:lpstr>Airtech_img</vt:lpstr>
      <vt:lpstr>AirWoolAirWoolPlus_img</vt:lpstr>
      <vt:lpstr>'KlimaExpert ETA MW'!ElencoPannelliSenzaTasselli</vt:lpstr>
      <vt:lpstr>ElencoPannelliSenzaTasselli</vt:lpstr>
      <vt:lpstr>FasciaNOSolar</vt:lpstr>
      <vt:lpstr>FasciaSolar</vt:lpstr>
      <vt:lpstr>'KlimaExpert ETA MW'!Fondo</vt:lpstr>
      <vt:lpstr>'KlimaExpert ETA Senza Tasselli'!Fondo</vt:lpstr>
      <vt:lpstr>Fondo</vt:lpstr>
      <vt:lpstr>FondoMW</vt:lpstr>
      <vt:lpstr>IntAcrilexFondo</vt:lpstr>
      <vt:lpstr>IntBiocalceFondo</vt:lpstr>
      <vt:lpstr>'KlimaExpert ETA MW'!Intonachino</vt:lpstr>
      <vt:lpstr>'KlimaExpert ETA Senza Tasselli'!Intonachino</vt:lpstr>
      <vt:lpstr>Intonachino</vt:lpstr>
      <vt:lpstr>IntSiloxFondo</vt:lpstr>
      <vt:lpstr>'KlimaExpert ETA MW'!Ltassello_1</vt:lpstr>
      <vt:lpstr>'KlimaExpert ETA Senza Tasselli'!Ltassello_1</vt:lpstr>
      <vt:lpstr>Ltassello_1</vt:lpstr>
      <vt:lpstr>'KlimaExpert ETA MW'!Ltassello_2</vt:lpstr>
      <vt:lpstr>'KlimaExpert ETA Senza Tasselli'!Ltassello_2</vt:lpstr>
      <vt:lpstr>Ltassello_2</vt:lpstr>
      <vt:lpstr>'KlimaExpert ETA MW'!Ltassello_3</vt:lpstr>
      <vt:lpstr>'KlimaExpert ETA Senza Tasselli'!Ltassello_3</vt:lpstr>
      <vt:lpstr>Ltassello_3</vt:lpstr>
      <vt:lpstr>'KlimaExpert ETA MW'!Numerotasselli</vt:lpstr>
      <vt:lpstr>'KlimaExpert ETA Senza Tasselli'!Numerotasselli</vt:lpstr>
      <vt:lpstr>Numerotasselli</vt:lpstr>
      <vt:lpstr>'KlimaExpert ETA MW'!Operaio</vt:lpstr>
      <vt:lpstr>'KlimaExpert ETA Senza Tasselli'!Operaio</vt:lpstr>
      <vt:lpstr>Operaio</vt:lpstr>
      <vt:lpstr>'KlimaExpert ETA MW'!Pannello</vt:lpstr>
      <vt:lpstr>'KlimaExpert ETA Senza Tasselli'!Pannello</vt:lpstr>
      <vt:lpstr>Pannello</vt:lpstr>
      <vt:lpstr>PannMW</vt:lpstr>
      <vt:lpstr>RasEPS</vt:lpstr>
      <vt:lpstr>RasMW</vt:lpstr>
      <vt:lpstr>RasSenzaTasselli</vt:lpstr>
      <vt:lpstr>'KlimaExpert ETA MW'!Rete</vt:lpstr>
      <vt:lpstr>'KlimaExpert ETA Senza Tasselli'!Rete</vt:lpstr>
      <vt:lpstr>Rete</vt:lpstr>
      <vt:lpstr>'KlimaExpert ETA MW'!Spannello_1</vt:lpstr>
      <vt:lpstr>'KlimaExpert ETA Senza Tasselli'!Spannello_1</vt:lpstr>
      <vt:lpstr>Spannello_1</vt:lpstr>
      <vt:lpstr>'KlimaExpert ETA MW'!Spannello_2</vt:lpstr>
      <vt:lpstr>'KlimaExpert ETA Senza Tasselli'!Spannello_2</vt:lpstr>
      <vt:lpstr>Spannello_2</vt:lpstr>
      <vt:lpstr>'KlimaExpert ETA MW'!Spannello_3</vt:lpstr>
      <vt:lpstr>'KlimaExpert ETA Senza Tasselli'!Spannello_3</vt:lpstr>
      <vt:lpstr>Spannello_3</vt:lpstr>
      <vt:lpstr>'KlimaExpert ETA MW'!Spannello_4</vt:lpstr>
      <vt:lpstr>'KlimaExpert ETA Senza Tasselli'!Spannello_4</vt:lpstr>
      <vt:lpstr>Spannello_4</vt:lpstr>
      <vt:lpstr>'KlimaExpert ETA MW'!Spannello_5</vt:lpstr>
      <vt:lpstr>'KlimaExpert ETA Senza Tasselli'!Spannello_5</vt:lpstr>
      <vt:lpstr>Spannello_5</vt:lpstr>
      <vt:lpstr>'KlimaExpert ETA MW'!SpessoreAirBlack</vt:lpstr>
      <vt:lpstr>SpessoreAirBlack</vt:lpstr>
      <vt:lpstr>'KlimaExpert ETA MW'!SpessoreAirBlackCont</vt:lpstr>
      <vt:lpstr>SpessoreAirBlackCont</vt:lpstr>
      <vt:lpstr>'KlimaExpert ETA MW'!SpessoreAirBlackIsole</vt:lpstr>
      <vt:lpstr>SpessoreAirBlackIsole</vt:lpstr>
      <vt:lpstr>SpessWool</vt:lpstr>
      <vt:lpstr>SpessWoolPlus</vt:lpstr>
      <vt:lpstr>'KlimaExpert ETA MW'!Tasselli</vt:lpstr>
      <vt:lpstr>'KlimaExpert ETA Senza Tasselli'!Tasselli</vt:lpstr>
      <vt:lpstr>Tasselli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2024-10-25T09:02:45Z</dcterms:modified>
</cp:coreProperties>
</file>